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0"/>
  </bookViews>
  <sheets>
    <sheet name="IS" sheetId="1" r:id="rId1"/>
    <sheet name="BS" sheetId="2" r:id="rId2"/>
    <sheet name="EQUITY" sheetId="3" r:id="rId3"/>
    <sheet name="CFS" sheetId="4" r:id="rId4"/>
  </sheets>
  <definedNames>
    <definedName name="_xlnm.Print_Area" localSheetId="1">'BS'!$A$1:$H$64</definedName>
    <definedName name="_xlnm.Print_Area" localSheetId="3">'CFS'!$A$1:$F$79</definedName>
    <definedName name="_xlnm.Print_Area" localSheetId="2">'EQUITY'!$A$1:$N$37</definedName>
    <definedName name="_xlnm.Print_Area" localSheetId="0">'IS'!$A$1:$J$54</definedName>
    <definedName name="Z_6CDAF422_E1FA_4C5A_864E_67720A6EE471_.wvu.Cols" localSheetId="1" hidden="1">'BS'!$D:$D</definedName>
    <definedName name="Z_6CDAF422_E1FA_4C5A_864E_67720A6EE471_.wvu.Cols" localSheetId="3" hidden="1">'CFS'!$G:$K</definedName>
    <definedName name="Z_6CDAF422_E1FA_4C5A_864E_67720A6EE471_.wvu.Cols" localSheetId="2" hidden="1">'EQUITY'!$F:$I</definedName>
    <definedName name="Z_6CDAF422_E1FA_4C5A_864E_67720A6EE471_.wvu.PrintArea" localSheetId="3" hidden="1">'CFS'!$A$1:$F$76</definedName>
    <definedName name="Z_6CDAF422_E1FA_4C5A_864E_67720A6EE471_.wvu.PrintArea" localSheetId="0" hidden="1">'IS'!$A$1:$J$58</definedName>
    <definedName name="Z_6CDAF422_E1FA_4C5A_864E_67720A6EE471_.wvu.Rows" localSheetId="1" hidden="1">'BS'!$14:$15,'BS'!#REF!,'BS'!$32:$36,'BS'!#REF!,'BS'!#REF!,'BS'!$55:$56</definedName>
    <definedName name="Z_6CDAF422_E1FA_4C5A_864E_67720A6EE471_.wvu.Rows" localSheetId="3" hidden="1">'CFS'!$12:$12,'CFS'!$17:$18,'CFS'!$26:$26,'CFS'!$42:$42,'CFS'!$45:$47,'CFS'!$53:$53,'CFS'!$56:$57,'CFS'!$75:$75</definedName>
    <definedName name="Z_B6741961_418F_43F7_A18B_085ED26DEBFF_.wvu.Cols" localSheetId="1" hidden="1">'BS'!$D:$D</definedName>
    <definedName name="Z_B6741961_418F_43F7_A18B_085ED26DEBFF_.wvu.Cols" localSheetId="3" hidden="1">'CFS'!$G:$K</definedName>
    <definedName name="Z_B6741961_418F_43F7_A18B_085ED26DEBFF_.wvu.Cols" localSheetId="2" hidden="1">'EQUITY'!$F:$I</definedName>
    <definedName name="Z_B6741961_418F_43F7_A18B_085ED26DEBFF_.wvu.PrintArea" localSheetId="3" hidden="1">'CFS'!$A$1:$F$85</definedName>
    <definedName name="Z_B6741961_418F_43F7_A18B_085ED26DEBFF_.wvu.PrintArea" localSheetId="2" hidden="1">'EQUITY'!$A$1:$N$42</definedName>
    <definedName name="Z_B6741961_418F_43F7_A18B_085ED26DEBFF_.wvu.PrintArea" localSheetId="0" hidden="1">'IS'!$A$1:$J$58</definedName>
    <definedName name="Z_B6741961_418F_43F7_A18B_085ED26DEBFF_.wvu.Rows" localSheetId="1" hidden="1">'BS'!$14:$15,'BS'!#REF!,'BS'!$32:$36,'BS'!#REF!,'BS'!#REF!,'BS'!$55:$56</definedName>
    <definedName name="Z_B6741961_418F_43F7_A18B_085ED26DEBFF_.wvu.Rows" localSheetId="3" hidden="1">'CFS'!$12:$12,'CFS'!$17:$18,'CFS'!$26:$26,'CFS'!$42:$42,'CFS'!$45:$47,'CFS'!$53:$53,'CFS'!$56:$57,'CFS'!$75:$75</definedName>
    <definedName name="Z_F682B0F5_947C_46BA_86A5_720697DF2AE4_.wvu.Cols" localSheetId="1" hidden="1">'BS'!$D:$D</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1" hidden="1">'BS'!$A$1:$H$64</definedName>
    <definedName name="Z_F682B0F5_947C_46BA_86A5_720697DF2AE4_.wvu.PrintArea" localSheetId="3" hidden="1">'CFS'!$A$1:$F$79</definedName>
    <definedName name="Z_F682B0F5_947C_46BA_86A5_720697DF2AE4_.wvu.PrintArea" localSheetId="2" hidden="1">'EQUITY'!$A$1:$N$37</definedName>
    <definedName name="Z_F682B0F5_947C_46BA_86A5_720697DF2AE4_.wvu.PrintArea" localSheetId="0" hidden="1">'IS'!$A$1:$J$54</definedName>
    <definedName name="Z_F682B0F5_947C_46BA_86A5_720697DF2AE4_.wvu.Rows" localSheetId="1" hidden="1">'BS'!$14:$19,'BS'!$32:$36,'BS'!$38:$38,'BS'!$55:$56</definedName>
    <definedName name="Z_F682B0F5_947C_46BA_86A5_720697DF2AE4_.wvu.Rows" localSheetId="3" hidden="1">'CFS'!$12:$12,'CFS'!$17:$18,'CFS'!$42:$42,'CFS'!$46:$47,'CFS'!$53:$53,'CFS'!$56:$57</definedName>
    <definedName name="Z_F82715CB_C8A9_4581_A160_791F2F84803C_.wvu.Cols" localSheetId="1" hidden="1">'BS'!$D:$D</definedName>
    <definedName name="Z_F82715CB_C8A9_4581_A160_791F2F84803C_.wvu.Cols" localSheetId="3" hidden="1">'CFS'!$G:$K</definedName>
    <definedName name="Z_F82715CB_C8A9_4581_A160_791F2F84803C_.wvu.Cols" localSheetId="2" hidden="1">'EQUITY'!$F:$I</definedName>
    <definedName name="Z_F82715CB_C8A9_4581_A160_791F2F84803C_.wvu.PrintArea" localSheetId="3" hidden="1">'CFS'!$A$1:$F$85</definedName>
    <definedName name="Z_F82715CB_C8A9_4581_A160_791F2F84803C_.wvu.PrintArea" localSheetId="2" hidden="1">'EQUITY'!$A$1:$N$42</definedName>
    <definedName name="Z_F82715CB_C8A9_4581_A160_791F2F84803C_.wvu.PrintArea" localSheetId="0" hidden="1">'IS'!$A$1:$J$58</definedName>
    <definedName name="Z_F82715CB_C8A9_4581_A160_791F2F84803C_.wvu.Rows" localSheetId="1" hidden="1">'BS'!$14:$15,'BS'!#REF!,'BS'!$32:$36,'BS'!#REF!,'BS'!#REF!,'BS'!$55:$56</definedName>
    <definedName name="Z_F82715CB_C8A9_4581_A160_791F2F84803C_.wvu.Rows" localSheetId="3" hidden="1">'CFS'!$12:$12,'CFS'!$17:$18,'CFS'!$26:$26,'CFS'!$42:$42,'CFS'!$45:$47,'CFS'!$53:$53,'CFS'!$56:$57,'CFS'!$75:$75</definedName>
  </definedNames>
  <calcPr fullCalcOnLoad="1"/>
</workbook>
</file>

<file path=xl/comments4.xml><?xml version="1.0" encoding="utf-8"?>
<comments xmlns="http://schemas.openxmlformats.org/spreadsheetml/2006/main">
  <authors>
    <author>slong</author>
  </authors>
  <commentList>
    <comment ref="B21" authorId="0">
      <text>
        <r>
          <rPr>
            <b/>
            <sz val="12"/>
            <rFont val="Tahoma"/>
            <family val="2"/>
          </rPr>
          <t>slong:</t>
        </r>
        <r>
          <rPr>
            <sz val="12"/>
            <rFont val="Tahoma"/>
            <family val="2"/>
          </rPr>
          <t xml:space="preserve">
suggest removing this line as it's nil</t>
        </r>
      </text>
    </comment>
    <comment ref="B25" authorId="0">
      <text>
        <r>
          <rPr>
            <b/>
            <sz val="12"/>
            <rFont val="Tahoma"/>
            <family val="2"/>
          </rPr>
          <t>slong:</t>
        </r>
        <r>
          <rPr>
            <sz val="12"/>
            <rFont val="Tahoma"/>
            <family val="2"/>
          </rPr>
          <t xml:space="preserve">
suggest removing this line as it's nil</t>
        </r>
      </text>
    </comment>
    <comment ref="B52" authorId="0">
      <text>
        <r>
          <rPr>
            <b/>
            <sz val="12"/>
            <rFont val="Tahoma"/>
            <family val="2"/>
          </rPr>
          <t>slong:</t>
        </r>
        <r>
          <rPr>
            <sz val="12"/>
            <rFont val="Tahoma"/>
            <family val="2"/>
          </rPr>
          <t xml:space="preserve">
suggest removing this line as it's nil</t>
        </r>
      </text>
    </comment>
    <comment ref="B54" authorId="0">
      <text>
        <r>
          <rPr>
            <b/>
            <sz val="12"/>
            <rFont val="Tahoma"/>
            <family val="2"/>
          </rPr>
          <t>slong:</t>
        </r>
        <r>
          <rPr>
            <sz val="12"/>
            <rFont val="Tahoma"/>
            <family val="2"/>
          </rPr>
          <t xml:space="preserve">
suggest removing this line as it's nil</t>
        </r>
      </text>
    </comment>
  </commentList>
</comments>
</file>

<file path=xl/sharedStrings.xml><?xml version="1.0" encoding="utf-8"?>
<sst xmlns="http://schemas.openxmlformats.org/spreadsheetml/2006/main" count="210" uniqueCount="161">
  <si>
    <t>CONSOLIDATED INCOME STATEMENTS</t>
  </si>
  <si>
    <t>CURRENT YEAR</t>
  </si>
  <si>
    <t>QUARTER ENDED</t>
  </si>
  <si>
    <t>TO DATE</t>
  </si>
  <si>
    <t>RM</t>
  </si>
  <si>
    <t>B13a</t>
  </si>
  <si>
    <t>B13b</t>
  </si>
  <si>
    <t>CONSOLIDATED BALANCE SHEET</t>
  </si>
  <si>
    <t>AS AT END OF CURRENT YEAR QUARTER</t>
  </si>
  <si>
    <t>ENDED</t>
  </si>
  <si>
    <t>Note</t>
  </si>
  <si>
    <t>OTHER INVESTMENT</t>
  </si>
  <si>
    <t xml:space="preserve">RESEARCH AND DEVELOPMENT </t>
  </si>
  <si>
    <t xml:space="preserve"> EXPENDITURE</t>
  </si>
  <si>
    <t>CURRENT ASSETS</t>
  </si>
  <si>
    <t>Inventories</t>
  </si>
  <si>
    <t>LESS: CURRENT LIABILITIES</t>
  </si>
  <si>
    <t>Amount owing to Directors</t>
  </si>
  <si>
    <t>B9</t>
  </si>
  <si>
    <t>Short-Term Borrowing-BA</t>
  </si>
  <si>
    <t>Short-Term Borrowing-TL</t>
  </si>
  <si>
    <t>Short-Term Borrowing-Lease</t>
  </si>
  <si>
    <t>Hire purchase creditors</t>
  </si>
  <si>
    <t>NET CURRENT ASSETS</t>
  </si>
  <si>
    <t>SHARE CAPITAL</t>
  </si>
  <si>
    <t>SHARE PREMIUM</t>
  </si>
  <si>
    <t>SHAREHOLDERS' EQUITY</t>
  </si>
  <si>
    <t>Lease Creditors</t>
  </si>
  <si>
    <t>Term Loan</t>
  </si>
  <si>
    <t>CONSOLIDATED CASH FLOW STATEMENT</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</si>
  <si>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</si>
  <si>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</si>
  <si>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</si>
  <si>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</si>
  <si>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</si>
  <si>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</si>
  <si>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</si>
  <si>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</si>
  <si>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</si>
  <si>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</si>
  <si>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</si>
  <si>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</si>
  <si>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</si>
  <si>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</si>
  <si>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</si>
  <si>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</si>
  <si>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</si>
  <si>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</si>
  <si>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</si>
  <si>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</si>
  <si>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</si>
  <si>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</si>
  <si>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</si>
  <si>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</si>
  <si>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</si>
  <si>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</si>
  <si>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Proceeds from issuance of share capital</t>
  </si>
  <si>
    <t>Purchase consideration</t>
  </si>
  <si>
    <t>Balance of Listing expenses</t>
  </si>
  <si>
    <t>Net (repayment)/advances from related party</t>
  </si>
  <si>
    <t>Net drawdown of borrowings</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</si>
  <si>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</si>
  <si>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</si>
  <si>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</si>
  <si>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</si>
  <si>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</si>
  <si>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</si>
  <si>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</si>
  <si>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</si>
  <si>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</si>
  <si>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</si>
  <si>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</si>
  <si>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</si>
  <si>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</si>
  <si>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</si>
  <si>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</si>
  <si>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</si>
  <si>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Net profit for period</t>
  </si>
  <si>
    <t>(UNAUDITED)</t>
  </si>
  <si>
    <t>(AUDITED)</t>
  </si>
  <si>
    <t>PROPERTY, PLANT AND EQUIPMENT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</si>
  <si>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</si>
  <si>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</si>
  <si>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</si>
  <si>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</si>
  <si>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</si>
  <si>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</si>
  <si>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</si>
  <si>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</si>
  <si>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</si>
  <si>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</si>
  <si>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</si>
  <si>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</si>
  <si>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</si>
  <si>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</si>
  <si>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</si>
  <si>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</si>
  <si>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</si>
  <si>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</si>
  <si>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</si>
  <si>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</si>
  <si>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</si>
  <si>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</si>
  <si>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</si>
  <si>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Trade receivables</t>
  </si>
  <si>
    <t>Trade payables</t>
  </si>
  <si>
    <t>Short-term borrowing-OD</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</si>
  <si>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</si>
  <si>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</si>
  <si>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</si>
  <si>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</si>
  <si>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</si>
  <si>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</si>
  <si>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</si>
  <si>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</si>
  <si>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</si>
  <si>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</si>
  <si>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</si>
  <si>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</si>
  <si>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</si>
  <si>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QUARTER ENDED*</t>
  </si>
  <si>
    <t>PERIOD ENDED*</t>
  </si>
  <si>
    <t>B5</t>
  </si>
  <si>
    <t>NET CASH (FOR)/FROM INVESTING ACTIVITIES</t>
  </si>
  <si>
    <t>NET CASH (FOR)/FROM FINANCING ACTIVITIES</t>
  </si>
  <si>
    <t>Tax Recoverable</t>
  </si>
  <si>
    <t>Basic earnings per share (sen)</t>
  </si>
  <si>
    <t>Diluted earnings per share (sen)</t>
  </si>
  <si>
    <t xml:space="preserve"> </t>
  </si>
  <si>
    <t>Net asset per share (sen)</t>
  </si>
  <si>
    <t>Payment of listing expenses</t>
  </si>
  <si>
    <t>Other reserves</t>
  </si>
  <si>
    <t>Reserves</t>
  </si>
  <si>
    <t>AS AT THE FINANCIAL YEAR ENDED</t>
  </si>
  <si>
    <t>MIKRO BERHAD (423468-T)</t>
  </si>
  <si>
    <t>INTANGIBLE ASSETS</t>
  </si>
  <si>
    <t>SHARE OPTION RESERVES</t>
  </si>
  <si>
    <t>Share Option</t>
  </si>
  <si>
    <t>Share based payment under ESOS</t>
  </si>
  <si>
    <t>Dividend paid</t>
  </si>
  <si>
    <t>Amortisation</t>
  </si>
  <si>
    <t>Intangible assets</t>
  </si>
  <si>
    <t>Deleted these two rows</t>
  </si>
  <si>
    <t>30/06/2008</t>
  </si>
  <si>
    <t>Gain on disposal of property, plant and equipment</t>
  </si>
  <si>
    <t>Unrealised loss of foreign exchange</t>
  </si>
  <si>
    <t>Net financing obtained from hire purchase</t>
  </si>
  <si>
    <t>Balance as at 30 June 2008</t>
  </si>
  <si>
    <t xml:space="preserve">As at 1 July 2007 </t>
  </si>
  <si>
    <t>As at 1 July 2008</t>
  </si>
  <si>
    <t>The condensed consolidated statement of changes in equity should be read in conjunction with the Group's audited financial statements for the financial year ended 30 June 2008 and the accompanying explanatory notes attached to the interim financial statements.</t>
  </si>
  <si>
    <t>The condensed consolidated cash flow statement should be read in conjunction with the Group's audited financial statements for the financial year ended 30 June 2008 and the accompanying explanatory notes attached to the interim financial statements.</t>
  </si>
  <si>
    <t>Tax (paid)/refund</t>
  </si>
  <si>
    <t>FOR THE QUARTER ENDED 31 MARCH 2009</t>
  </si>
  <si>
    <t>The unaudited results of Mikro Berhad and its subsidiaries ("Group") for the period ended 31 March 2009 are as follows:-</t>
  </si>
  <si>
    <t>31/03/2009</t>
  </si>
  <si>
    <t>31/03/2008</t>
  </si>
  <si>
    <t>AS AT 31 MARCH 2009</t>
  </si>
  <si>
    <t>Balance as at 31 March 2009</t>
  </si>
  <si>
    <t>The condensed consolidated income statement should be read in conjunction with the Group's audited financial statements for the financial year ended 30 June 2008 and the accompanying explanatory notes attached to the interim financial statements.</t>
  </si>
  <si>
    <t>The condensed consolidated balance sheets should be read in conjunction with the Group's audited financial statements for the financial year ended 30 June 2008 and the accompanying explanatory notes attached to the interim financial statements.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</si>
</sst>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s>
  <fonts count="17">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
      <b/>
      <sz val="12"/>
      <name val="Tahoma"/>
      <family val="2"/>
    </font>
    <font>
      <sz val="12"/>
      <name val="Tahoma"/>
      <family val="2"/>
    </font>
    <font>
      <b/>
      <sz val="8"/>
      <name val="宋体"/>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color indexed="8"/>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9" fontId="0" fillId="0" borderId="0" applyFont="0" applyFill="0" applyBorder="0" applyAlignment="0" applyProtection="0"/>
  </cellStyleXfs>
  <cellXfs count="208">
    <xf numFmtId="0" fontId="0" fillId="0" borderId="0" xfId="0" applyAlignment="1">
      <alignment/>
    </xf>
    <xf numFmtId="0" fontId="5" fillId="0" borderId="0" xfId="22" applyFont="1" applyAlignment="1">
      <alignment horizontal="left"/>
      <protection/>
    </xf>
    <xf numFmtId="0" fontId="5" fillId="0" borderId="0" xfId="22" applyFont="1" applyAlignment="1">
      <alignment horizontal="center"/>
      <protection/>
    </xf>
    <xf numFmtId="0" fontId="5" fillId="0" borderId="0" xfId="22" applyFont="1" applyAlignment="1">
      <alignment horizontal="left"/>
      <protection/>
    </xf>
    <xf numFmtId="0" fontId="6" fillId="0" borderId="0" xfId="22" applyFont="1">
      <alignment/>
      <protection/>
    </xf>
    <xf numFmtId="0" fontId="5" fillId="0" borderId="0" xfId="22" applyFont="1">
      <alignment/>
      <protection/>
    </xf>
    <xf numFmtId="0" fontId="6" fillId="0" borderId="0" xfId="22" applyFont="1" applyAlignment="1">
      <alignment horizontal="left"/>
      <protection/>
    </xf>
    <xf numFmtId="0" fontId="1" fillId="0" borderId="0" xfId="24" applyAlignment="1">
      <alignment horizontal="right"/>
      <protection/>
    </xf>
    <xf numFmtId="0" fontId="7" fillId="0" borderId="0" xfId="22" applyFont="1">
      <alignment/>
      <protection/>
    </xf>
    <xf numFmtId="0" fontId="5" fillId="0" borderId="1" xfId="22" applyFont="1" applyBorder="1" applyAlignment="1">
      <alignment horizontal="center"/>
      <protection/>
    </xf>
    <xf numFmtId="0" fontId="5" fillId="0" borderId="0" xfId="22" applyFont="1" applyFill="1" applyAlignment="1">
      <alignment horizontal="center"/>
      <protection/>
    </xf>
    <xf numFmtId="0" fontId="6"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0" xfId="17" applyNumberFormat="1" applyFont="1" applyFill="1" applyBorder="1" applyAlignment="1" applyProtection="1">
      <alignment horizontal="center"/>
      <protection/>
    </xf>
    <xf numFmtId="185"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6" fillId="2" borderId="0" xfId="0" applyFont="1" applyFill="1" applyAlignment="1">
      <alignment/>
    </xf>
    <xf numFmtId="0" fontId="8" fillId="0" borderId="0" xfId="23" applyFont="1" applyFill="1">
      <alignment/>
      <protection/>
    </xf>
    <xf numFmtId="0" fontId="5" fillId="0" borderId="0" xfId="22" applyFont="1">
      <alignment/>
      <protection/>
    </xf>
    <xf numFmtId="0" fontId="5" fillId="0" borderId="0" xfId="22" applyFont="1" applyBorder="1" applyAlignment="1">
      <alignment horizontal="left"/>
      <protection/>
    </xf>
    <xf numFmtId="43" fontId="5" fillId="0" borderId="0" xfId="15" applyFont="1" applyAlignment="1">
      <alignment horizontal="center"/>
    </xf>
    <xf numFmtId="0" fontId="5" fillId="0" borderId="0" xfId="22" applyFont="1" applyAlignment="1">
      <alignment horizontal="center"/>
      <protection/>
    </xf>
    <xf numFmtId="43" fontId="5" fillId="0" borderId="0" xfId="15" applyFont="1" applyBorder="1" applyAlignment="1">
      <alignment horizontal="center"/>
    </xf>
    <xf numFmtId="43" fontId="6" fillId="0" borderId="0" xfId="15" applyFont="1" applyAlignment="1">
      <alignment horizontal="center"/>
    </xf>
    <xf numFmtId="186" fontId="6" fillId="0" borderId="0" xfId="17" applyNumberFormat="1" applyFont="1" applyFill="1" applyBorder="1" applyAlignment="1" applyProtection="1">
      <alignment/>
      <protection/>
    </xf>
    <xf numFmtId="186" fontId="6" fillId="0" borderId="2" xfId="17" applyNumberFormat="1" applyFont="1" applyFill="1" applyBorder="1" applyAlignment="1" applyProtection="1">
      <alignment/>
      <protection/>
    </xf>
    <xf numFmtId="186" fontId="6" fillId="0" borderId="3" xfId="17" applyNumberFormat="1" applyFont="1" applyFill="1" applyBorder="1" applyAlignment="1" applyProtection="1">
      <alignment/>
      <protection/>
    </xf>
    <xf numFmtId="43" fontId="6" fillId="0" borderId="0" xfId="15" applyFont="1" applyFill="1" applyBorder="1" applyAlignment="1" applyProtection="1">
      <alignment/>
      <protection/>
    </xf>
    <xf numFmtId="0" fontId="6" fillId="0" borderId="0" xfId="22" applyFont="1">
      <alignment/>
      <protection/>
    </xf>
    <xf numFmtId="186" fontId="9" fillId="0" borderId="0" xfId="17" applyNumberFormat="1" applyFont="1" applyFill="1" applyBorder="1" applyAlignment="1" applyProtection="1">
      <alignment/>
      <protection/>
    </xf>
    <xf numFmtId="0" fontId="6" fillId="0" borderId="0" xfId="24" applyFont="1" applyFill="1">
      <alignment/>
      <protection/>
    </xf>
    <xf numFmtId="0" fontId="6" fillId="0" borderId="0" xfId="24" applyFont="1" applyFill="1" applyBorder="1" applyAlignment="1">
      <alignment horizontal="center"/>
      <protection/>
    </xf>
    <xf numFmtId="0" fontId="1" fillId="0" borderId="0" xfId="24" applyFont="1" applyFill="1">
      <alignment/>
      <protection/>
    </xf>
    <xf numFmtId="0" fontId="5" fillId="0" borderId="0" xfId="24" applyFont="1" applyFill="1" applyBorder="1">
      <alignment/>
      <protection/>
    </xf>
    <xf numFmtId="0" fontId="5" fillId="0" borderId="0" xfId="22" applyFont="1" applyFill="1" applyBorder="1" applyAlignment="1">
      <alignment horizontal="center"/>
      <protection/>
    </xf>
    <xf numFmtId="0" fontId="10" fillId="0" borderId="0" xfId="22" applyFont="1" applyFill="1">
      <alignment/>
      <protection/>
    </xf>
    <xf numFmtId="0" fontId="5" fillId="0" borderId="0" xfId="24" applyFont="1" applyFill="1" applyBorder="1" applyAlignment="1">
      <alignment horizontal="center"/>
      <protection/>
    </xf>
    <xf numFmtId="0" fontId="6" fillId="0" borderId="0" xfId="24" applyFont="1" applyFill="1" applyBorder="1">
      <alignment/>
      <protection/>
    </xf>
    <xf numFmtId="0" fontId="1" fillId="0" borderId="0" xfId="24" applyFont="1" applyFill="1" applyBorder="1" applyAlignment="1">
      <alignment horizontal="center"/>
      <protection/>
    </xf>
    <xf numFmtId="0" fontId="1" fillId="0" borderId="0" xfId="24" applyFont="1" applyFill="1" applyAlignment="1">
      <alignment horizontal="center"/>
      <protection/>
    </xf>
    <xf numFmtId="0" fontId="6" fillId="0" borderId="0" xfId="24" applyFont="1" applyFill="1" applyBorder="1">
      <alignment/>
      <protection/>
    </xf>
    <xf numFmtId="186" fontId="6" fillId="0" borderId="0" xfId="15" applyNumberFormat="1" applyFont="1" applyFill="1" applyBorder="1" applyAlignment="1" applyProtection="1">
      <alignment horizontal="center"/>
      <protection/>
    </xf>
    <xf numFmtId="186" fontId="6" fillId="0" borderId="4"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center"/>
      <protection/>
    </xf>
    <xf numFmtId="0" fontId="6" fillId="0" borderId="0" xfId="24" applyFont="1" applyFill="1">
      <alignment/>
      <protection/>
    </xf>
    <xf numFmtId="186" fontId="6" fillId="0" borderId="4" xfId="15" applyNumberFormat="1" applyFont="1" applyFill="1" applyBorder="1" applyAlignment="1" applyProtection="1">
      <alignment horizontal="center"/>
      <protection/>
    </xf>
    <xf numFmtId="186" fontId="5" fillId="0" borderId="0" xfId="15" applyNumberFormat="1" applyFont="1" applyFill="1" applyBorder="1" applyAlignment="1" applyProtection="1">
      <alignment horizontal="center"/>
      <protection/>
    </xf>
    <xf numFmtId="193" fontId="6" fillId="0" borderId="0" xfId="15" applyNumberFormat="1" applyFont="1" applyFill="1" applyAlignment="1">
      <alignment/>
    </xf>
    <xf numFmtId="193" fontId="6" fillId="0" borderId="0" xfId="15" applyNumberFormat="1" applyFont="1" applyFill="1" applyAlignment="1">
      <alignment horizontal="center"/>
    </xf>
    <xf numFmtId="193" fontId="6" fillId="0" borderId="0" xfId="15" applyNumberFormat="1" applyFont="1" applyFill="1" applyBorder="1" applyAlignment="1">
      <alignment horizontal="center"/>
    </xf>
    <xf numFmtId="193" fontId="6" fillId="0" borderId="4" xfId="15" applyNumberFormat="1" applyFont="1" applyFill="1" applyBorder="1" applyAlignment="1">
      <alignment horizontal="center"/>
    </xf>
    <xf numFmtId="0" fontId="5" fillId="0" borderId="0" xfId="24" applyFont="1" applyFill="1" applyBorder="1">
      <alignment/>
      <protection/>
    </xf>
    <xf numFmtId="0" fontId="6" fillId="0" borderId="0" xfId="24" applyFont="1" applyFill="1" applyBorder="1">
      <alignment/>
      <protection/>
    </xf>
    <xf numFmtId="186" fontId="6" fillId="0" borderId="0" xfId="15" applyNumberFormat="1" applyFont="1" applyFill="1" applyBorder="1" applyAlignment="1">
      <alignment horizontal="center"/>
    </xf>
    <xf numFmtId="0" fontId="11" fillId="0" borderId="0" xfId="24" applyFont="1" applyFill="1">
      <alignment/>
      <protection/>
    </xf>
    <xf numFmtId="0" fontId="12" fillId="0" borderId="0" xfId="24" applyFont="1" applyFill="1">
      <alignment/>
      <protection/>
    </xf>
    <xf numFmtId="0" fontId="6" fillId="0" borderId="0" xfId="24" applyFont="1" applyFill="1" applyBorder="1">
      <alignment/>
      <protection/>
    </xf>
    <xf numFmtId="193" fontId="12" fillId="0" borderId="0" xfId="15" applyNumberFormat="1" applyFont="1" applyFill="1" applyAlignment="1">
      <alignment/>
    </xf>
    <xf numFmtId="193" fontId="12" fillId="0" borderId="4" xfId="15" applyNumberFormat="1" applyFont="1" applyFill="1" applyBorder="1" applyAlignment="1">
      <alignment/>
    </xf>
    <xf numFmtId="193" fontId="12" fillId="0" borderId="0" xfId="15" applyNumberFormat="1" applyFont="1" applyFill="1" applyBorder="1" applyAlignment="1">
      <alignment/>
    </xf>
    <xf numFmtId="0" fontId="6" fillId="0" borderId="0" xfId="24" applyFont="1" applyFill="1">
      <alignment/>
      <protection/>
    </xf>
    <xf numFmtId="193" fontId="12" fillId="0" borderId="5" xfId="15" applyNumberFormat="1" applyFont="1" applyFill="1" applyBorder="1" applyAlignment="1">
      <alignment/>
    </xf>
    <xf numFmtId="186" fontId="6" fillId="0" borderId="0" xfId="24" applyNumberFormat="1" applyFont="1" applyFill="1" applyAlignment="1">
      <alignment horizontal="center"/>
      <protection/>
    </xf>
    <xf numFmtId="186" fontId="6" fillId="0" borderId="0" xfId="24" applyNumberFormat="1" applyFont="1" applyFill="1" applyBorder="1" applyAlignment="1">
      <alignment horizontal="center"/>
      <protection/>
    </xf>
    <xf numFmtId="0" fontId="5" fillId="0" borderId="0" xfId="24" applyFont="1" applyFill="1" applyBorder="1">
      <alignment/>
      <protection/>
    </xf>
    <xf numFmtId="0" fontId="6" fillId="0" borderId="0" xfId="24" applyFont="1" applyFill="1" applyBorder="1" applyAlignment="1">
      <alignment horizontal="center"/>
      <protection/>
    </xf>
    <xf numFmtId="186" fontId="6" fillId="0" borderId="0" xfId="24" applyNumberFormat="1" applyFont="1" applyFill="1">
      <alignment/>
      <protection/>
    </xf>
    <xf numFmtId="186" fontId="5" fillId="0" borderId="0" xfId="24" applyNumberFormat="1" applyFont="1" applyFill="1" applyBorder="1" applyAlignment="1">
      <alignment horizontal="center"/>
      <protection/>
    </xf>
    <xf numFmtId="186" fontId="6" fillId="0" borderId="0" xfId="15" applyNumberFormat="1" applyFont="1" applyFill="1" applyBorder="1" applyAlignment="1" applyProtection="1">
      <alignment/>
      <protection/>
    </xf>
    <xf numFmtId="0" fontId="6" fillId="0" borderId="0" xfId="24" applyFont="1" applyFill="1" applyAlignment="1">
      <alignment horizontal="center"/>
      <protection/>
    </xf>
    <xf numFmtId="0" fontId="6" fillId="0" borderId="0" xfId="24" applyFont="1" applyFill="1" applyBorder="1" applyAlignment="1">
      <alignment horizontal="center"/>
      <protection/>
    </xf>
    <xf numFmtId="0" fontId="5" fillId="0" borderId="0" xfId="22" applyFont="1" applyBorder="1" applyAlignment="1">
      <alignment horizontal="left"/>
      <protection/>
    </xf>
    <xf numFmtId="186" fontId="5" fillId="0" borderId="0" xfId="17" applyNumberFormat="1" applyFont="1" applyBorder="1" applyAlignment="1">
      <alignment horizontal="left"/>
    </xf>
    <xf numFmtId="0" fontId="5" fillId="0" borderId="0" xfId="22" applyFont="1" applyBorder="1">
      <alignment/>
      <protection/>
    </xf>
    <xf numFmtId="186" fontId="6" fillId="0" borderId="0" xfId="17" applyNumberFormat="1" applyFont="1" applyAlignment="1">
      <alignment/>
    </xf>
    <xf numFmtId="189" fontId="6" fillId="0" borderId="0" xfId="22" applyNumberFormat="1" applyFont="1" applyBorder="1">
      <alignment/>
      <protection/>
    </xf>
    <xf numFmtId="189" fontId="6" fillId="0" borderId="0" xfId="22" applyNumberFormat="1" applyFont="1">
      <alignment/>
      <protection/>
    </xf>
    <xf numFmtId="186" fontId="6" fillId="0" borderId="0" xfId="17" applyNumberFormat="1" applyFont="1" applyBorder="1" applyAlignment="1">
      <alignment/>
    </xf>
    <xf numFmtId="186" fontId="6" fillId="0" borderId="0" xfId="22" applyNumberFormat="1" applyFont="1">
      <alignment/>
      <protection/>
    </xf>
    <xf numFmtId="43" fontId="6" fillId="0" borderId="0" xfId="15" applyFont="1" applyAlignment="1">
      <alignment/>
    </xf>
    <xf numFmtId="189" fontId="6" fillId="0" borderId="6" xfId="22" applyNumberFormat="1" applyFont="1" applyBorder="1">
      <alignment/>
      <protection/>
    </xf>
    <xf numFmtId="0" fontId="6" fillId="0" borderId="0" xfId="22" applyFont="1" applyBorder="1">
      <alignment/>
      <protection/>
    </xf>
    <xf numFmtId="193" fontId="6" fillId="0" borderId="0" xfId="15" applyNumberFormat="1" applyFont="1" applyBorder="1" applyAlignment="1">
      <alignment/>
    </xf>
    <xf numFmtId="189" fontId="6" fillId="0" borderId="7" xfId="22" applyNumberFormat="1" applyFont="1" applyBorder="1">
      <alignment/>
      <protection/>
    </xf>
    <xf numFmtId="43" fontId="6" fillId="0" borderId="7" xfId="15" applyFont="1" applyBorder="1" applyAlignment="1">
      <alignment/>
    </xf>
    <xf numFmtId="0" fontId="5" fillId="0" borderId="0" xfId="22" applyFont="1" applyFill="1" applyAlignment="1">
      <alignment horizontal="center"/>
      <protection/>
    </xf>
    <xf numFmtId="0" fontId="13" fillId="0" borderId="0" xfId="24" applyFont="1" applyFill="1">
      <alignment/>
      <protection/>
    </xf>
    <xf numFmtId="0" fontId="13" fillId="0" borderId="0" xfId="24" applyFont="1" applyFill="1" applyAlignment="1">
      <alignment horizontal="center"/>
      <protection/>
    </xf>
    <xf numFmtId="0" fontId="13" fillId="0" borderId="0" xfId="24" applyFont="1" applyFill="1" applyBorder="1" applyAlignment="1">
      <alignment horizontal="center"/>
      <protection/>
    </xf>
    <xf numFmtId="49" fontId="5" fillId="0" borderId="0" xfId="22" applyNumberFormat="1" applyFont="1" applyBorder="1" applyAlignment="1">
      <alignment/>
      <protection/>
    </xf>
    <xf numFmtId="186" fontId="6" fillId="0" borderId="4" xfId="17" applyNumberFormat="1" applyFont="1" applyFill="1" applyBorder="1" applyAlignment="1" applyProtection="1">
      <alignment/>
      <protection/>
    </xf>
    <xf numFmtId="186" fontId="6" fillId="0" borderId="0" xfId="22" applyNumberFormat="1" applyFont="1">
      <alignment/>
      <protection/>
    </xf>
    <xf numFmtId="0" fontId="5" fillId="0" borderId="0" xfId="24" applyFont="1" applyAlignment="1">
      <alignment horizontal="right"/>
      <protection/>
    </xf>
    <xf numFmtId="0" fontId="5" fillId="0" borderId="0" xfId="22" applyFont="1" applyAlignment="1">
      <alignment horizontal="right"/>
      <protection/>
    </xf>
    <xf numFmtId="0" fontId="5" fillId="0" borderId="0" xfId="22" applyFont="1" applyAlignment="1">
      <alignment horizontal="right"/>
      <protection/>
    </xf>
    <xf numFmtId="0" fontId="5" fillId="0" borderId="1" xfId="22" applyFont="1" applyBorder="1" applyAlignment="1">
      <alignment horizontal="right"/>
      <protection/>
    </xf>
    <xf numFmtId="186" fontId="6" fillId="0" borderId="0" xfId="17" applyNumberFormat="1" applyFont="1" applyFill="1" applyBorder="1" applyAlignment="1" applyProtection="1">
      <alignment horizontal="right"/>
      <protection/>
    </xf>
    <xf numFmtId="186" fontId="6" fillId="0" borderId="4" xfId="17" applyNumberFormat="1" applyFont="1" applyFill="1" applyBorder="1" applyAlignment="1" applyProtection="1">
      <alignment horizontal="right"/>
      <protection/>
    </xf>
    <xf numFmtId="186" fontId="5" fillId="0" borderId="0" xfId="17" applyNumberFormat="1" applyFont="1" applyFill="1" applyBorder="1" applyAlignment="1" applyProtection="1">
      <alignment horizontal="right"/>
      <protection/>
    </xf>
    <xf numFmtId="0" fontId="5" fillId="0" borderId="0" xfId="22" applyFont="1" applyFill="1" applyAlignment="1">
      <alignment horizontal="right"/>
      <protection/>
    </xf>
    <xf numFmtId="186" fontId="6" fillId="0" borderId="0" xfId="17" applyNumberFormat="1" applyFont="1" applyFill="1" applyBorder="1" applyAlignment="1" applyProtection="1">
      <alignment horizontal="right"/>
      <protection/>
    </xf>
    <xf numFmtId="0" fontId="6" fillId="0" borderId="0" xfId="22" applyFont="1" applyAlignment="1">
      <alignment horizontal="right"/>
      <protection/>
    </xf>
    <xf numFmtId="0" fontId="0" fillId="0" borderId="0" xfId="0" applyAlignment="1">
      <alignment vertical="top" wrapText="1"/>
    </xf>
    <xf numFmtId="186" fontId="6" fillId="0" borderId="5" xfId="15" applyNumberFormat="1" applyFont="1" applyFill="1" applyBorder="1" applyAlignment="1" applyProtection="1">
      <alignment horizontal="center"/>
      <protection/>
    </xf>
    <xf numFmtId="186" fontId="6" fillId="0" borderId="8"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right"/>
      <protection/>
    </xf>
    <xf numFmtId="186" fontId="6" fillId="0" borderId="4" xfId="15" applyNumberFormat="1" applyFont="1" applyFill="1" applyBorder="1" applyAlignment="1" applyProtection="1">
      <alignment horizontal="right"/>
      <protection/>
    </xf>
    <xf numFmtId="186" fontId="6" fillId="0" borderId="9" xfId="15" applyNumberFormat="1" applyFont="1" applyFill="1" applyBorder="1" applyAlignment="1" applyProtection="1">
      <alignment horizontal="center"/>
      <protection/>
    </xf>
    <xf numFmtId="0" fontId="5" fillId="0" borderId="0" xfId="22" applyFont="1" applyFill="1" applyBorder="1" applyAlignment="1">
      <alignment horizontal="right"/>
      <protection/>
    </xf>
    <xf numFmtId="0" fontId="5" fillId="0" borderId="0" xfId="22" applyFont="1" applyFill="1" applyAlignment="1">
      <alignment horizontal="right"/>
      <protection/>
    </xf>
    <xf numFmtId="0" fontId="5" fillId="0" borderId="1" xfId="22" applyFont="1" applyFill="1" applyBorder="1" applyAlignment="1">
      <alignment horizontal="right"/>
      <protection/>
    </xf>
    <xf numFmtId="0" fontId="5" fillId="0" borderId="0" xfId="22" applyFont="1" applyFill="1" applyBorder="1" applyAlignment="1">
      <alignment horizontal="right"/>
      <protection/>
    </xf>
    <xf numFmtId="0" fontId="5" fillId="0" borderId="1" xfId="22" applyFont="1" applyFill="1" applyBorder="1" applyAlignment="1">
      <alignment horizontal="right"/>
      <protection/>
    </xf>
    <xf numFmtId="0" fontId="5" fillId="0" borderId="0" xfId="24" applyFont="1" applyFill="1" applyBorder="1" applyAlignment="1">
      <alignment horizontal="right"/>
      <protection/>
    </xf>
    <xf numFmtId="186" fontId="5" fillId="0" borderId="0" xfId="17" applyNumberFormat="1" applyFont="1" applyAlignment="1">
      <alignment horizontal="right"/>
    </xf>
    <xf numFmtId="186" fontId="5" fillId="0" borderId="1" xfId="17" applyNumberFormat="1" applyFont="1" applyBorder="1" applyAlignment="1">
      <alignment horizontal="right"/>
    </xf>
    <xf numFmtId="0" fontId="5" fillId="0" borderId="0" xfId="22" applyFont="1" applyAlignment="1">
      <alignment horizontal="right" wrapText="1"/>
      <protection/>
    </xf>
    <xf numFmtId="188" fontId="5" fillId="0" borderId="1" xfId="22" applyNumberFormat="1" applyFont="1" applyBorder="1" applyAlignment="1" quotePrefix="1">
      <alignment horizontal="right"/>
      <protection/>
    </xf>
    <xf numFmtId="187" fontId="5" fillId="0" borderId="1" xfId="22" applyNumberFormat="1"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185" fontId="6" fillId="0" borderId="0" xfId="17" applyNumberFormat="1" applyFont="1" applyFill="1" applyBorder="1" applyAlignment="1" applyProtection="1">
      <alignment/>
      <protection/>
    </xf>
    <xf numFmtId="0" fontId="5" fillId="0" borderId="4" xfId="22" applyFont="1" applyBorder="1" applyAlignment="1">
      <alignment horizontal="right"/>
      <protection/>
    </xf>
    <xf numFmtId="0" fontId="6" fillId="3" borderId="0" xfId="22" applyFont="1" applyFill="1">
      <alignment/>
      <protection/>
    </xf>
    <xf numFmtId="193" fontId="6" fillId="0" borderId="0" xfId="22" applyNumberFormat="1" applyFont="1">
      <alignment/>
      <protection/>
    </xf>
    <xf numFmtId="193" fontId="6" fillId="0" borderId="4" xfId="15" applyNumberFormat="1" applyFont="1" applyBorder="1" applyAlignment="1">
      <alignment/>
    </xf>
    <xf numFmtId="37" fontId="6" fillId="0" borderId="0" xfId="22" applyNumberFormat="1" applyFont="1">
      <alignment/>
      <protection/>
    </xf>
    <xf numFmtId="186" fontId="6" fillId="0" borderId="0" xfId="15" applyNumberFormat="1" applyFont="1" applyFill="1" applyBorder="1" applyAlignment="1" applyProtection="1">
      <alignment horizontal="right"/>
      <protection/>
    </xf>
    <xf numFmtId="43" fontId="6" fillId="0" borderId="4" xfId="15" applyFont="1" applyFill="1" applyBorder="1" applyAlignment="1">
      <alignment/>
    </xf>
    <xf numFmtId="0" fontId="0" fillId="0" borderId="0" xfId="0" applyAlignment="1">
      <alignment/>
    </xf>
    <xf numFmtId="193" fontId="6" fillId="0" borderId="0" xfId="15" applyNumberFormat="1" applyFont="1" applyAlignment="1">
      <alignment/>
    </xf>
    <xf numFmtId="193" fontId="6" fillId="0" borderId="10" xfId="15" applyNumberFormat="1" applyFont="1" applyBorder="1" applyAlignment="1">
      <alignment/>
    </xf>
    <xf numFmtId="193" fontId="6" fillId="0" borderId="6" xfId="15" applyNumberFormat="1" applyFont="1" applyBorder="1" applyAlignment="1">
      <alignment/>
    </xf>
    <xf numFmtId="37" fontId="6" fillId="0" borderId="0" xfId="17" applyNumberFormat="1" applyFont="1" applyFill="1" applyBorder="1" applyAlignment="1" applyProtection="1">
      <alignment/>
      <protection/>
    </xf>
    <xf numFmtId="37" fontId="6" fillId="0" borderId="1" xfId="17" applyNumberFormat="1" applyFont="1" applyFill="1" applyBorder="1" applyAlignment="1" applyProtection="1">
      <alignment/>
      <protection/>
    </xf>
    <xf numFmtId="37" fontId="6" fillId="0" borderId="4"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37" fontId="6" fillId="0" borderId="8" xfId="17" applyNumberFormat="1" applyFont="1" applyFill="1" applyBorder="1" applyAlignment="1" applyProtection="1">
      <alignment/>
      <protection/>
    </xf>
    <xf numFmtId="43" fontId="6" fillId="0" borderId="0" xfId="15" applyFont="1" applyFill="1" applyBorder="1" applyAlignment="1" applyProtection="1">
      <alignment horizontal="center"/>
      <protection/>
    </xf>
    <xf numFmtId="39" fontId="6" fillId="0" borderId="0" xfId="17" applyNumberFormat="1" applyFont="1" applyFill="1" applyBorder="1" applyAlignment="1" applyProtection="1">
      <alignment/>
      <protection/>
    </xf>
    <xf numFmtId="37" fontId="5" fillId="0" borderId="0" xfId="22" applyNumberFormat="1" applyFont="1" applyAlignment="1">
      <alignment horizontal="left"/>
      <protection/>
    </xf>
    <xf numFmtId="37" fontId="5" fillId="0" borderId="0" xfId="22" applyNumberFormat="1" applyFont="1" applyAlignment="1">
      <alignment horizontal="right"/>
      <protection/>
    </xf>
    <xf numFmtId="37" fontId="5" fillId="0" borderId="1" xfId="22" applyNumberFormat="1" applyFont="1" applyBorder="1" applyAlignment="1">
      <alignment horizontal="right"/>
      <protection/>
    </xf>
    <xf numFmtId="37" fontId="6" fillId="0" borderId="0" xfId="22" applyNumberFormat="1" applyFont="1" applyAlignment="1">
      <alignment horizontal="center"/>
      <protection/>
    </xf>
    <xf numFmtId="37" fontId="6" fillId="0" borderId="0" xfId="17" applyNumberFormat="1" applyFont="1" applyFill="1" applyBorder="1" applyAlignment="1" applyProtection="1">
      <alignment horizontal="right"/>
      <protection/>
    </xf>
    <xf numFmtId="37" fontId="5" fillId="0" borderId="0" xfId="22" applyNumberFormat="1" applyFont="1">
      <alignment/>
      <protection/>
    </xf>
    <xf numFmtId="37" fontId="5" fillId="0" borderId="0" xfId="22" applyNumberFormat="1" applyFont="1" applyFill="1" applyAlignment="1">
      <alignment horizontal="left"/>
      <protection/>
    </xf>
    <xf numFmtId="37" fontId="5" fillId="0" borderId="0" xfId="22" applyNumberFormat="1" applyFont="1" applyAlignment="1">
      <alignment horizontal="center"/>
      <protection/>
    </xf>
    <xf numFmtId="37" fontId="7" fillId="0" borderId="0" xfId="22" applyNumberFormat="1" applyFont="1" applyFill="1" applyAlignment="1">
      <alignment horizontal="right"/>
      <protection/>
    </xf>
    <xf numFmtId="37" fontId="5" fillId="0" borderId="0" xfId="22" applyNumberFormat="1" applyFont="1" applyFill="1" applyAlignment="1">
      <alignment horizontal="right"/>
      <protection/>
    </xf>
    <xf numFmtId="37" fontId="6" fillId="0" borderId="0" xfId="22" applyNumberFormat="1" applyFont="1" applyFill="1" applyAlignment="1">
      <alignment horizontal="right"/>
      <protection/>
    </xf>
    <xf numFmtId="37" fontId="6" fillId="0" borderId="1" xfId="17" applyNumberFormat="1" applyFont="1" applyFill="1" applyBorder="1" applyAlignment="1" applyProtection="1">
      <alignment horizontal="right"/>
      <protection/>
    </xf>
    <xf numFmtId="37" fontId="6" fillId="0" borderId="4" xfId="17" applyNumberFormat="1" applyFont="1" applyFill="1" applyBorder="1" applyAlignment="1" applyProtection="1">
      <alignment horizontal="right"/>
      <protection/>
    </xf>
    <xf numFmtId="37" fontId="6" fillId="0" borderId="0" xfId="17" applyNumberFormat="1" applyFont="1" applyFill="1" applyBorder="1" applyAlignment="1" applyProtection="1">
      <alignment horizontal="right"/>
      <protection/>
    </xf>
    <xf numFmtId="37" fontId="6" fillId="0" borderId="8" xfId="17" applyNumberFormat="1" applyFont="1" applyFill="1" applyBorder="1" applyAlignment="1" applyProtection="1">
      <alignment horizontal="right"/>
      <protection/>
    </xf>
    <xf numFmtId="37" fontId="6" fillId="0" borderId="0" xfId="22" applyNumberFormat="1" applyFont="1" applyFill="1">
      <alignment/>
      <protection/>
    </xf>
    <xf numFmtId="39" fontId="6" fillId="0" borderId="0" xfId="22" applyNumberFormat="1" applyFont="1" applyFill="1">
      <alignment/>
      <protection/>
    </xf>
    <xf numFmtId="186" fontId="6" fillId="3" borderId="0" xfId="17" applyNumberFormat="1" applyFont="1" applyFill="1" applyBorder="1" applyAlignment="1" applyProtection="1">
      <alignment/>
      <protection/>
    </xf>
    <xf numFmtId="0" fontId="6" fillId="3" borderId="0" xfId="22" applyFont="1" applyFill="1" applyAlignment="1">
      <alignment horizontal="center"/>
      <protection/>
    </xf>
    <xf numFmtId="43" fontId="6" fillId="3" borderId="0" xfId="15" applyFont="1" applyFill="1" applyAlignment="1">
      <alignment horizontal="center"/>
    </xf>
    <xf numFmtId="186" fontId="6" fillId="3" borderId="0" xfId="17" applyNumberFormat="1" applyFont="1" applyFill="1" applyBorder="1" applyAlignment="1" applyProtection="1">
      <alignment/>
      <protection/>
    </xf>
    <xf numFmtId="41" fontId="6" fillId="0" borderId="0" xfId="15" applyNumberFormat="1" applyFont="1" applyFill="1" applyBorder="1" applyAlignment="1">
      <alignment/>
    </xf>
    <xf numFmtId="0" fontId="5" fillId="0" borderId="0" xfId="22" applyFont="1" applyFill="1">
      <alignment/>
      <protection/>
    </xf>
    <xf numFmtId="37" fontId="6" fillId="0" borderId="0" xfId="22" applyNumberFormat="1" applyFont="1" applyFill="1" applyBorder="1">
      <alignment/>
      <protection/>
    </xf>
    <xf numFmtId="37" fontId="1" fillId="0" borderId="0" xfId="24" applyNumberFormat="1" applyAlignment="1">
      <alignment horizontal="right"/>
      <protection/>
    </xf>
    <xf numFmtId="37" fontId="5" fillId="0" borderId="0" xfId="24" applyNumberFormat="1" applyFont="1" applyAlignment="1">
      <alignment horizontal="right"/>
      <protection/>
    </xf>
    <xf numFmtId="37" fontId="5" fillId="0" borderId="0" xfId="22" applyNumberFormat="1" applyFont="1" applyAlignment="1">
      <alignment horizontal="right"/>
      <protection/>
    </xf>
    <xf numFmtId="37" fontId="5" fillId="0" borderId="0" xfId="22" applyNumberFormat="1" applyFont="1" applyAlignment="1">
      <alignment horizontal="right"/>
      <protection/>
    </xf>
    <xf numFmtId="37" fontId="5" fillId="0" borderId="1" xfId="22" applyNumberFormat="1" applyFont="1" applyBorder="1" applyAlignment="1">
      <alignment horizontal="right"/>
      <protection/>
    </xf>
    <xf numFmtId="37" fontId="5" fillId="0" borderId="0" xfId="17" applyNumberFormat="1" applyFont="1" applyFill="1" applyBorder="1" applyAlignment="1" applyProtection="1">
      <alignment horizontal="right"/>
      <protection/>
    </xf>
    <xf numFmtId="37" fontId="6" fillId="0" borderId="0" xfId="22" applyNumberFormat="1" applyFont="1" applyFill="1" applyBorder="1" applyAlignment="1">
      <alignment horizontal="right"/>
      <protection/>
    </xf>
    <xf numFmtId="2" fontId="6" fillId="0" borderId="0" xfId="22" applyNumberFormat="1" applyFont="1">
      <alignment/>
      <protection/>
    </xf>
    <xf numFmtId="186" fontId="6" fillId="0" borderId="0" xfId="24" applyNumberFormat="1" applyFont="1" applyFill="1" applyBorder="1" applyAlignment="1">
      <alignment horizontal="center"/>
      <protection/>
    </xf>
    <xf numFmtId="186" fontId="6" fillId="0" borderId="0" xfId="24" applyNumberFormat="1" applyFont="1" applyFill="1" applyAlignment="1">
      <alignment horizontal="center"/>
      <protection/>
    </xf>
    <xf numFmtId="43" fontId="6" fillId="0" borderId="0" xfId="15" applyFont="1" applyFill="1" applyAlignment="1">
      <alignment/>
    </xf>
    <xf numFmtId="43" fontId="0" fillId="0" borderId="0" xfId="15" applyAlignment="1">
      <alignment/>
    </xf>
    <xf numFmtId="193" fontId="6" fillId="0" borderId="0" xfId="15" applyNumberFormat="1" applyFont="1" applyFill="1" applyBorder="1" applyAlignment="1" applyProtection="1">
      <alignment horizontal="center"/>
      <protection/>
    </xf>
    <xf numFmtId="189" fontId="6" fillId="0" borderId="0" xfId="22" applyNumberFormat="1" applyFont="1" applyFill="1">
      <alignment/>
      <protection/>
    </xf>
    <xf numFmtId="0" fontId="6" fillId="3" borderId="0" xfId="24" applyFont="1" applyFill="1" applyBorder="1">
      <alignment/>
      <protection/>
    </xf>
    <xf numFmtId="0" fontId="6" fillId="3" borderId="0" xfId="24" applyFont="1" applyFill="1" applyBorder="1">
      <alignment/>
      <protection/>
    </xf>
    <xf numFmtId="39" fontId="6" fillId="0" borderId="0" xfId="22" applyNumberFormat="1" applyFont="1" applyFill="1" applyBorder="1">
      <alignment/>
      <protection/>
    </xf>
    <xf numFmtId="0" fontId="6" fillId="0" borderId="0" xfId="22" applyFont="1" applyFill="1">
      <alignment/>
      <protection/>
    </xf>
    <xf numFmtId="0" fontId="6" fillId="0" borderId="4" xfId="22" applyFont="1" applyFill="1" applyBorder="1" applyAlignment="1">
      <alignment horizontal="right"/>
      <protection/>
    </xf>
    <xf numFmtId="0" fontId="6" fillId="0" borderId="0" xfId="22" applyFont="1" applyFill="1" applyAlignment="1">
      <alignment horizontal="right"/>
      <protection/>
    </xf>
    <xf numFmtId="186" fontId="6" fillId="0" borderId="8" xfId="17" applyNumberFormat="1" applyFont="1" applyFill="1" applyBorder="1" applyAlignment="1" applyProtection="1">
      <alignment horizontal="right"/>
      <protection/>
    </xf>
    <xf numFmtId="0" fontId="6" fillId="0" borderId="0" xfId="22" applyFont="1" applyFill="1" applyBorder="1" applyAlignment="1">
      <alignment horizontal="right"/>
      <protection/>
    </xf>
    <xf numFmtId="0" fontId="6" fillId="0" borderId="0" xfId="22" applyFont="1" applyFill="1">
      <alignment/>
      <protection/>
    </xf>
    <xf numFmtId="186" fontId="0" fillId="0" borderId="0" xfId="0" applyNumberFormat="1" applyAlignment="1">
      <alignment vertical="top" wrapText="1"/>
    </xf>
    <xf numFmtId="39" fontId="6" fillId="0" borderId="0" xfId="17" applyNumberFormat="1" applyFont="1" applyFill="1" applyBorder="1" applyAlignment="1" applyProtection="1">
      <alignment horizontal="right"/>
      <protection/>
    </xf>
    <xf numFmtId="39"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horizontal="right"/>
      <protection/>
    </xf>
    <xf numFmtId="0" fontId="6" fillId="0" borderId="0" xfId="23" applyFont="1" applyFill="1" applyAlignment="1">
      <alignment vertical="top" wrapText="1"/>
      <protection/>
    </xf>
    <xf numFmtId="0" fontId="0" fillId="0" borderId="0" xfId="0" applyFont="1" applyAlignment="1">
      <alignment vertical="top" wrapText="1"/>
    </xf>
    <xf numFmtId="37" fontId="5" fillId="0" borderId="0" xfId="22" applyNumberFormat="1" applyFont="1" applyAlignment="1">
      <alignment horizontal="center" wrapText="1"/>
      <protection/>
    </xf>
    <xf numFmtId="37" fontId="5" fillId="0" borderId="0" xfId="22" applyNumberFormat="1" applyFont="1" applyBorder="1" applyAlignment="1">
      <alignment horizontal="center"/>
      <protection/>
    </xf>
    <xf numFmtId="0" fontId="5" fillId="0" borderId="0" xfId="22" applyFont="1" applyAlignment="1">
      <alignment horizontal="center" wrapText="1"/>
      <protection/>
    </xf>
    <xf numFmtId="49" fontId="5" fillId="0" borderId="0" xfId="22" applyNumberFormat="1" applyFont="1" applyFill="1" applyBorder="1" applyAlignment="1">
      <alignment horizontal="center"/>
      <protection/>
    </xf>
    <xf numFmtId="0" fontId="5" fillId="0" borderId="0" xfId="22" applyFont="1" applyBorder="1" applyAlignment="1">
      <alignment horizontal="left"/>
      <protection/>
    </xf>
    <xf numFmtId="0" fontId="5" fillId="0" borderId="0" xfId="22" applyFont="1" applyAlignment="1">
      <alignment horizontal="right" wrapText="1"/>
      <protection/>
    </xf>
    <xf numFmtId="0" fontId="0" fillId="0" borderId="0" xfId="0" applyAlignment="1">
      <alignment wrapText="1"/>
    </xf>
    <xf numFmtId="0" fontId="6" fillId="0" borderId="0" xfId="22" applyFont="1" applyAlignment="1">
      <alignment wrapText="1"/>
      <protection/>
    </xf>
    <xf numFmtId="0" fontId="5" fillId="0" borderId="0" xfId="22" applyFont="1" applyBorder="1" applyAlignment="1">
      <alignment horizontal="left"/>
      <protection/>
    </xf>
    <xf numFmtId="0" fontId="0" fillId="0" borderId="0" xfId="0" applyAlignment="1">
      <alignment vertical="top" wrapText="1"/>
    </xf>
    <xf numFmtId="0" fontId="0" fillId="0" borderId="0" xfId="0" applyAlignment="1">
      <alignment/>
    </xf>
    <xf numFmtId="0" fontId="6" fillId="0" borderId="0" xfId="22" applyFont="1" applyFill="1" applyAlignment="1">
      <alignment vertical="top" wrapText="1"/>
      <protection/>
    </xf>
    <xf numFmtId="0" fontId="6" fillId="0" borderId="0" xfId="22" applyFont="1" applyFill="1" applyBorder="1">
      <alignment/>
      <protection/>
    </xf>
    <xf numFmtId="0" fontId="5" fillId="0" borderId="0" xfId="22" applyFont="1" applyFill="1" applyBorder="1">
      <alignment/>
      <protection/>
    </xf>
  </cellXfs>
  <cellStyles count="12">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Normal_QuarterlyTemplate" xfId="23"/>
    <cellStyle name="Normal_Reports-31.3.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55"/>
  <sheetViews>
    <sheetView tabSelected="1" zoomScale="75" zoomScaleNormal="75" zoomScaleSheetLayoutView="75" workbookViewId="0" topLeftCell="A7">
      <selection activeCell="L33" sqref="L33"/>
    </sheetView>
  </sheetViews>
  <sheetFormatPr defaultColWidth="9.00390625" defaultRowHeight="14.25"/>
  <cols>
    <col min="1" max="1" width="32.875" style="4" customWidth="1"/>
    <col min="2" max="2" width="6.50390625" style="11" customWidth="1"/>
    <col min="3" max="3" width="2.50390625" style="11" customWidth="1"/>
    <col min="4" max="4" width="20.875" style="127" customWidth="1"/>
    <col min="5" max="5" width="2.00390625" style="127" customWidth="1"/>
    <col min="6" max="6" width="19.00390625" style="127" customWidth="1"/>
    <col min="7" max="7" width="2.00390625" style="4" customWidth="1"/>
    <col min="8" max="8" width="21.125" style="156" customWidth="1"/>
    <col min="9" max="9" width="2.125" style="4" customWidth="1"/>
    <col min="10" max="10" width="19.50390625" style="4" customWidth="1"/>
    <col min="11" max="11" width="16.875" style="206" customWidth="1"/>
    <col min="12" max="12" width="8.125" style="4" bestFit="1" customWidth="1"/>
    <col min="13" max="16384" width="8.00390625" style="4" customWidth="1"/>
  </cols>
  <sheetData>
    <row r="1" spans="1:9" ht="15.75">
      <c r="A1" s="1" t="s">
        <v>134</v>
      </c>
      <c r="B1" s="2"/>
      <c r="C1" s="3"/>
      <c r="D1" s="141"/>
      <c r="E1" s="141"/>
      <c r="F1" s="141"/>
      <c r="G1" s="3"/>
      <c r="H1" s="147"/>
      <c r="I1" s="3"/>
    </row>
    <row r="2" spans="1:9" ht="15.75">
      <c r="A2" s="3" t="s">
        <v>0</v>
      </c>
      <c r="B2" s="3"/>
      <c r="C2" s="3"/>
      <c r="D2" s="141"/>
      <c r="E2" s="141"/>
      <c r="F2" s="141"/>
      <c r="G2" s="3"/>
      <c r="H2" s="147"/>
      <c r="I2" s="3"/>
    </row>
    <row r="3" spans="1:9" ht="15.75">
      <c r="A3" s="3" t="s">
        <v>153</v>
      </c>
      <c r="B3" s="3"/>
      <c r="C3" s="3"/>
      <c r="D3" s="141"/>
      <c r="E3" s="141"/>
      <c r="F3" s="141"/>
      <c r="G3" s="3"/>
      <c r="H3" s="147"/>
      <c r="I3" s="3"/>
    </row>
    <row r="4" spans="1:9" ht="15.75">
      <c r="A4" s="3"/>
      <c r="B4" s="3"/>
      <c r="C4" s="3"/>
      <c r="D4" s="141"/>
      <c r="E4" s="141"/>
      <c r="F4" s="141"/>
      <c r="G4" s="3"/>
      <c r="H4" s="147"/>
      <c r="I4" s="3"/>
    </row>
    <row r="5" spans="1:9" ht="15.75">
      <c r="A5" s="6" t="s">
        <v>154</v>
      </c>
      <c r="B5" s="3"/>
      <c r="C5" s="3"/>
      <c r="D5" s="141"/>
      <c r="E5" s="141"/>
      <c r="F5" s="141"/>
      <c r="G5" s="3"/>
      <c r="H5" s="147"/>
      <c r="I5" s="3"/>
    </row>
    <row r="6" spans="1:9" ht="15.75">
      <c r="A6" s="3"/>
      <c r="B6" s="3"/>
      <c r="C6" s="3"/>
      <c r="D6" s="141"/>
      <c r="E6" s="141"/>
      <c r="F6" s="141"/>
      <c r="G6" s="3"/>
      <c r="H6" s="147"/>
      <c r="I6" s="3"/>
    </row>
    <row r="7" spans="1:10" ht="15.75">
      <c r="A7" s="3"/>
      <c r="B7" s="3"/>
      <c r="C7" s="3"/>
      <c r="D7" s="194"/>
      <c r="E7" s="194"/>
      <c r="F7" s="194"/>
      <c r="G7" s="5"/>
      <c r="H7" s="196"/>
      <c r="I7" s="196"/>
      <c r="J7" s="196"/>
    </row>
    <row r="8" spans="1:10" ht="15.75">
      <c r="A8" s="5"/>
      <c r="B8" s="2"/>
      <c r="C8" s="2"/>
      <c r="D8" s="195" t="s">
        <v>118</v>
      </c>
      <c r="E8" s="195"/>
      <c r="F8" s="195"/>
      <c r="G8" s="89"/>
      <c r="H8" s="197" t="s">
        <v>119</v>
      </c>
      <c r="I8" s="197"/>
      <c r="J8" s="197"/>
    </row>
    <row r="9" spans="1:10" ht="15.75">
      <c r="A9" s="5"/>
      <c r="B9" s="2"/>
      <c r="C9" s="2"/>
      <c r="D9" s="142"/>
      <c r="E9" s="165"/>
      <c r="F9" s="166" t="s">
        <v>102</v>
      </c>
      <c r="G9" s="7"/>
      <c r="H9" s="148"/>
      <c r="I9" s="7"/>
      <c r="J9" s="92" t="s">
        <v>102</v>
      </c>
    </row>
    <row r="10" spans="1:10" ht="15.75">
      <c r="A10" s="5"/>
      <c r="B10" s="2"/>
      <c r="C10" s="2"/>
      <c r="D10" s="142" t="s">
        <v>1</v>
      </c>
      <c r="E10" s="167"/>
      <c r="F10" s="168" t="s">
        <v>103</v>
      </c>
      <c r="G10" s="5"/>
      <c r="H10" s="149" t="s">
        <v>1</v>
      </c>
      <c r="I10" s="8"/>
      <c r="J10" s="94" t="s">
        <v>103</v>
      </c>
    </row>
    <row r="11" spans="1:10" ht="15.75">
      <c r="A11" s="5"/>
      <c r="B11" s="2"/>
      <c r="C11" s="2"/>
      <c r="D11" s="142" t="s">
        <v>2</v>
      </c>
      <c r="E11" s="167"/>
      <c r="F11" s="168" t="s">
        <v>120</v>
      </c>
      <c r="G11" s="5"/>
      <c r="H11" s="149" t="s">
        <v>3</v>
      </c>
      <c r="I11" s="8"/>
      <c r="J11" s="94" t="s">
        <v>121</v>
      </c>
    </row>
    <row r="12" spans="1:10" ht="15.75">
      <c r="A12" s="5"/>
      <c r="B12" s="9" t="s">
        <v>10</v>
      </c>
      <c r="C12" s="2"/>
      <c r="D12" s="143" t="s">
        <v>155</v>
      </c>
      <c r="E12" s="167"/>
      <c r="F12" s="169" t="s">
        <v>156</v>
      </c>
      <c r="G12" s="5"/>
      <c r="H12" s="143" t="s">
        <v>155</v>
      </c>
      <c r="I12" s="5"/>
      <c r="J12" s="95" t="s">
        <v>156</v>
      </c>
    </row>
    <row r="13" spans="1:10" ht="15.75">
      <c r="A13" s="5"/>
      <c r="B13" s="2"/>
      <c r="C13" s="2"/>
      <c r="D13" s="142" t="s">
        <v>4</v>
      </c>
      <c r="E13" s="148"/>
      <c r="F13" s="168" t="s">
        <v>4</v>
      </c>
      <c r="G13" s="2"/>
      <c r="H13" s="150" t="s">
        <v>4</v>
      </c>
      <c r="I13" s="2"/>
      <c r="J13" s="94" t="s">
        <v>4</v>
      </c>
    </row>
    <row r="14" spans="4:10" ht="15.75">
      <c r="D14" s="144"/>
      <c r="E14" s="144"/>
      <c r="F14" s="144"/>
      <c r="G14" s="11"/>
      <c r="H14" s="151"/>
      <c r="I14" s="11"/>
      <c r="J14" s="101"/>
    </row>
    <row r="15" spans="1:10" ht="15.75">
      <c r="A15" s="4" t="s">
        <v>87</v>
      </c>
      <c r="D15" s="134">
        <v>3231233.85</v>
      </c>
      <c r="E15" s="134"/>
      <c r="F15" s="145">
        <v>3739368</v>
      </c>
      <c r="G15" s="12"/>
      <c r="H15" s="134">
        <f>3906161.6+3902379.2+3231233.85</f>
        <v>11039774.65</v>
      </c>
      <c r="I15" s="12"/>
      <c r="J15" s="96">
        <f>3087641+3935952+3739368</f>
        <v>10762961</v>
      </c>
    </row>
    <row r="16" spans="4:10" ht="15.75">
      <c r="D16" s="134"/>
      <c r="E16" s="134"/>
      <c r="F16" s="145"/>
      <c r="G16" s="12"/>
      <c r="H16" s="134"/>
      <c r="I16" s="12"/>
      <c r="J16" s="96"/>
    </row>
    <row r="17" spans="1:11" ht="15.75">
      <c r="A17" s="4" t="s">
        <v>88</v>
      </c>
      <c r="D17" s="135">
        <v>-1599102.96</v>
      </c>
      <c r="E17" s="134"/>
      <c r="F17" s="153">
        <v>-1948251</v>
      </c>
      <c r="G17" s="12"/>
      <c r="H17" s="135">
        <f>-1719585.65-1346550.59-1599102.96</f>
        <v>-4665239.2</v>
      </c>
      <c r="I17" s="12"/>
      <c r="J17" s="97">
        <f>-1581435-2076167-1948250</f>
        <v>-5605852</v>
      </c>
      <c r="K17" s="137"/>
    </row>
    <row r="18" spans="4:10" ht="15.75">
      <c r="D18" s="134"/>
      <c r="E18" s="134"/>
      <c r="F18" s="145"/>
      <c r="G18" s="12"/>
      <c r="H18" s="145"/>
      <c r="I18" s="12"/>
      <c r="J18" s="101"/>
    </row>
    <row r="19" spans="1:10" ht="15.75">
      <c r="A19" s="4" t="s">
        <v>89</v>
      </c>
      <c r="D19" s="134">
        <f>SUM(D15:D18)</f>
        <v>1632130.8900000001</v>
      </c>
      <c r="E19" s="134"/>
      <c r="F19" s="134">
        <f>SUM(F15:F18)</f>
        <v>1791117</v>
      </c>
      <c r="G19" s="12"/>
      <c r="H19" s="145">
        <v>6374536</v>
      </c>
      <c r="I19" s="12"/>
      <c r="J19" s="96">
        <f>SUM(J15:J18)</f>
        <v>5157109</v>
      </c>
    </row>
    <row r="20" spans="4:10" ht="15.75">
      <c r="D20" s="134"/>
      <c r="E20" s="134"/>
      <c r="F20" s="145"/>
      <c r="G20" s="12"/>
      <c r="H20" s="145"/>
      <c r="I20" s="12"/>
      <c r="J20" s="101"/>
    </row>
    <row r="21" spans="1:11" ht="15.75">
      <c r="A21" s="4" t="s">
        <v>90</v>
      </c>
      <c r="D21" s="134">
        <v>27257.18</v>
      </c>
      <c r="E21" s="134"/>
      <c r="F21" s="145">
        <v>144165</v>
      </c>
      <c r="G21" s="12"/>
      <c r="H21" s="134">
        <f>79987.89+21438.1+27257.18</f>
        <v>128683.16999999998</v>
      </c>
      <c r="I21" s="12"/>
      <c r="J21" s="96">
        <v>361596</v>
      </c>
      <c r="K21" s="134"/>
    </row>
    <row r="22" spans="4:10" ht="15.75">
      <c r="D22" s="134"/>
      <c r="E22" s="134"/>
      <c r="F22" s="145"/>
      <c r="G22" s="12"/>
      <c r="H22" s="134"/>
      <c r="I22" s="12"/>
      <c r="J22" s="96"/>
    </row>
    <row r="23" spans="1:11" ht="15.75">
      <c r="A23" s="4" t="s">
        <v>91</v>
      </c>
      <c r="D23" s="134">
        <v>-369935.92</v>
      </c>
      <c r="E23" s="134"/>
      <c r="F23" s="145">
        <v>-370029</v>
      </c>
      <c r="G23" s="12"/>
      <c r="H23" s="156">
        <f>-318964.41-218750.55-369935.92</f>
        <v>-907650.8799999999</v>
      </c>
      <c r="I23" s="12"/>
      <c r="J23" s="96">
        <f>-174029-319413-370029</f>
        <v>-863471</v>
      </c>
      <c r="K23" s="134"/>
    </row>
    <row r="24" spans="4:10" ht="15.75">
      <c r="D24" s="134"/>
      <c r="E24" s="134"/>
      <c r="F24" s="170"/>
      <c r="G24" s="12"/>
      <c r="H24" s="134"/>
      <c r="I24" s="12"/>
      <c r="J24" s="98"/>
    </row>
    <row r="25" spans="1:11" ht="15.75">
      <c r="A25" s="4" t="s">
        <v>92</v>
      </c>
      <c r="D25" s="134">
        <v>-527352.87</v>
      </c>
      <c r="E25" s="134"/>
      <c r="F25" s="145">
        <v>-694291</v>
      </c>
      <c r="G25" s="12"/>
      <c r="H25" s="134">
        <f>-681643.84-720185.17-527352.87</f>
        <v>-1929181.88</v>
      </c>
      <c r="I25" s="12"/>
      <c r="J25" s="96">
        <f>-431041-523448-694291</f>
        <v>-1648780</v>
      </c>
      <c r="K25" s="134"/>
    </row>
    <row r="26" spans="4:10" ht="15.75">
      <c r="D26" s="134"/>
      <c r="E26" s="134"/>
      <c r="F26" s="145"/>
      <c r="G26" s="12"/>
      <c r="H26" s="134"/>
      <c r="I26" s="12"/>
      <c r="J26" s="96"/>
    </row>
    <row r="27" spans="1:11" ht="15.75">
      <c r="A27" s="4" t="s">
        <v>93</v>
      </c>
      <c r="D27" s="135">
        <v>341.88</v>
      </c>
      <c r="E27" s="134"/>
      <c r="F27" s="153">
        <v>-149946</v>
      </c>
      <c r="G27" s="12"/>
      <c r="H27" s="135">
        <f>-149656.15-221885.04+341.88</f>
        <v>-371199.31</v>
      </c>
      <c r="I27" s="12"/>
      <c r="J27" s="97">
        <v>-452385</v>
      </c>
      <c r="K27" s="137"/>
    </row>
    <row r="28" spans="4:10" ht="15.75">
      <c r="D28" s="134"/>
      <c r="E28" s="134"/>
      <c r="F28" s="145"/>
      <c r="G28" s="12"/>
      <c r="H28" s="145"/>
      <c r="I28" s="12"/>
      <c r="J28" s="101"/>
    </row>
    <row r="29" spans="1:10" ht="15.75">
      <c r="A29" s="4" t="s">
        <v>94</v>
      </c>
      <c r="D29" s="134">
        <f>SUM(D19:D27)</f>
        <v>762441.1600000001</v>
      </c>
      <c r="E29" s="134"/>
      <c r="F29" s="134">
        <f>SUM(F19:F27)</f>
        <v>721016</v>
      </c>
      <c r="G29" s="12"/>
      <c r="H29" s="134">
        <v>3295187</v>
      </c>
      <c r="I29" s="12"/>
      <c r="J29" s="96">
        <f>SUM(J19:J27)</f>
        <v>2554069</v>
      </c>
    </row>
    <row r="30" spans="4:15" ht="15.75">
      <c r="D30" s="134"/>
      <c r="E30" s="134"/>
      <c r="F30" s="134"/>
      <c r="G30" s="12"/>
      <c r="H30" s="145"/>
      <c r="I30" s="12"/>
      <c r="J30" s="96"/>
      <c r="L30" s="6"/>
      <c r="M30" s="6"/>
      <c r="N30" s="6"/>
      <c r="O30" s="6"/>
    </row>
    <row r="31" spans="1:10" ht="15.75">
      <c r="A31" s="4" t="s">
        <v>95</v>
      </c>
      <c r="D31" s="134">
        <v>-3847.35</v>
      </c>
      <c r="E31" s="134"/>
      <c r="F31" s="145">
        <v>-3786</v>
      </c>
      <c r="G31" s="12"/>
      <c r="H31" s="134">
        <v>-13633.69</v>
      </c>
      <c r="I31" s="12"/>
      <c r="J31" s="96">
        <f>-3314-3939-3786</f>
        <v>-11039</v>
      </c>
    </row>
    <row r="32" spans="4:10" ht="15.75">
      <c r="D32" s="135"/>
      <c r="E32" s="134"/>
      <c r="F32" s="153"/>
      <c r="G32" s="12"/>
      <c r="H32" s="152"/>
      <c r="I32" s="12"/>
      <c r="J32" s="183"/>
    </row>
    <row r="33" spans="1:10" ht="15.75">
      <c r="A33" s="4" t="s">
        <v>96</v>
      </c>
      <c r="D33" s="134">
        <f>SUM(D29:D31)</f>
        <v>758593.8100000002</v>
      </c>
      <c r="E33" s="134"/>
      <c r="F33" s="134">
        <f>SUM(F29:F31)</f>
        <v>717230</v>
      </c>
      <c r="G33" s="12"/>
      <c r="H33" s="145">
        <f>SUM(H29:H31)</f>
        <v>3281553.31</v>
      </c>
      <c r="I33" s="12"/>
      <c r="J33" s="96">
        <f>SUM(J29:J31)</f>
        <v>2543030</v>
      </c>
    </row>
    <row r="34" spans="4:10" ht="15.75">
      <c r="D34" s="134"/>
      <c r="E34" s="134"/>
      <c r="F34" s="145"/>
      <c r="G34" s="12"/>
      <c r="H34" s="145"/>
      <c r="I34" s="12"/>
      <c r="J34" s="184"/>
    </row>
    <row r="35" spans="1:10" ht="15.75">
      <c r="A35" s="4" t="s">
        <v>97</v>
      </c>
      <c r="B35" s="11" t="s">
        <v>122</v>
      </c>
      <c r="D35" s="134">
        <v>-122416.2</v>
      </c>
      <c r="E35" s="134"/>
      <c r="F35" s="145">
        <v>-177914</v>
      </c>
      <c r="G35" s="12"/>
      <c r="H35" s="134">
        <f>-341898.8-308795-122416.2</f>
        <v>-773110</v>
      </c>
      <c r="I35" s="12"/>
      <c r="J35" s="96">
        <f>-209946-119470-177914</f>
        <v>-507330</v>
      </c>
    </row>
    <row r="36" spans="4:10" ht="15.75">
      <c r="D36" s="135"/>
      <c r="E36" s="134"/>
      <c r="F36" s="153"/>
      <c r="G36" s="12"/>
      <c r="H36" s="152"/>
      <c r="I36" s="12"/>
      <c r="J36" s="183"/>
    </row>
    <row r="37" spans="1:10" ht="15.75">
      <c r="A37" s="4" t="s">
        <v>98</v>
      </c>
      <c r="D37" s="134">
        <f>SUM(D33:D36)</f>
        <v>636177.6100000002</v>
      </c>
      <c r="E37" s="134"/>
      <c r="F37" s="134">
        <f>SUM(F33:F36)</f>
        <v>539316</v>
      </c>
      <c r="G37" s="12"/>
      <c r="H37" s="145">
        <f>SUM(H33:H36)</f>
        <v>2508443.31</v>
      </c>
      <c r="I37" s="12"/>
      <c r="J37" s="96">
        <f>SUM(J33:J36)</f>
        <v>2035700</v>
      </c>
    </row>
    <row r="38" spans="4:10" ht="15.75">
      <c r="D38" s="134"/>
      <c r="E38" s="134"/>
      <c r="F38" s="145"/>
      <c r="G38" s="12"/>
      <c r="H38" s="145"/>
      <c r="I38" s="12"/>
      <c r="J38" s="184"/>
    </row>
    <row r="39" spans="1:10" ht="15.75">
      <c r="A39" s="4" t="s">
        <v>99</v>
      </c>
      <c r="D39" s="134">
        <v>0</v>
      </c>
      <c r="E39" s="134"/>
      <c r="F39" s="145">
        <v>0</v>
      </c>
      <c r="G39" s="12"/>
      <c r="H39" s="145">
        <f>+D39</f>
        <v>0</v>
      </c>
      <c r="I39" s="12"/>
      <c r="J39" s="96">
        <v>0</v>
      </c>
    </row>
    <row r="40" spans="4:10" ht="15.75">
      <c r="D40" s="136"/>
      <c r="E40" s="134"/>
      <c r="F40" s="153"/>
      <c r="G40" s="12"/>
      <c r="H40" s="153"/>
      <c r="I40" s="12"/>
      <c r="J40" s="183"/>
    </row>
    <row r="41" spans="1:10" ht="15.75">
      <c r="A41" s="4" t="s">
        <v>100</v>
      </c>
      <c r="D41" s="137">
        <f>SUM(D37:D39)</f>
        <v>636177.6100000002</v>
      </c>
      <c r="E41" s="134"/>
      <c r="F41" s="137">
        <f>SUM(F37:F39)</f>
        <v>539316</v>
      </c>
      <c r="G41" s="12"/>
      <c r="H41" s="154">
        <f>SUM(H37:H39)</f>
        <v>2508443.31</v>
      </c>
      <c r="I41" s="12"/>
      <c r="J41" s="100">
        <f>SUM(J37:J39)</f>
        <v>2035700</v>
      </c>
    </row>
    <row r="42" spans="4:10" ht="15.75">
      <c r="D42" s="136"/>
      <c r="E42" s="134"/>
      <c r="F42" s="153"/>
      <c r="G42" s="12"/>
      <c r="H42" s="153"/>
      <c r="I42" s="12"/>
      <c r="J42" s="183"/>
    </row>
    <row r="43" spans="1:10" ht="19.5" customHeight="1" thickBot="1">
      <c r="A43" s="4" t="s">
        <v>101</v>
      </c>
      <c r="D43" s="138">
        <f>SUM(D41:D41)</f>
        <v>636177.6100000002</v>
      </c>
      <c r="E43" s="134"/>
      <c r="F43" s="138">
        <f>SUM(F41:F41)</f>
        <v>539316</v>
      </c>
      <c r="G43" s="12"/>
      <c r="H43" s="155">
        <f>SUM(H37:H39)</f>
        <v>2508443.31</v>
      </c>
      <c r="I43" s="12"/>
      <c r="J43" s="185">
        <f>SUM(J37:J39)</f>
        <v>2035700</v>
      </c>
    </row>
    <row r="44" spans="4:10" ht="16.5" thickTop="1">
      <c r="D44" s="134"/>
      <c r="E44" s="134"/>
      <c r="F44" s="134"/>
      <c r="G44" s="12"/>
      <c r="H44" s="134"/>
      <c r="I44" s="12"/>
      <c r="J44" s="184"/>
    </row>
    <row r="45" spans="4:10" ht="15.75">
      <c r="D45" s="134"/>
      <c r="E45" s="134"/>
      <c r="F45" s="134"/>
      <c r="G45" s="12"/>
      <c r="H45" s="134"/>
      <c r="I45" s="12"/>
      <c r="J45" s="184"/>
    </row>
    <row r="46" spans="4:10" ht="15.75">
      <c r="D46" s="134"/>
      <c r="E46" s="134"/>
      <c r="F46" s="134"/>
      <c r="G46" s="12"/>
      <c r="H46" s="134"/>
      <c r="I46" s="12"/>
      <c r="J46" s="184"/>
    </row>
    <row r="47" spans="1:10" ht="15.75">
      <c r="A47" s="4" t="s">
        <v>126</v>
      </c>
      <c r="B47" s="11" t="s">
        <v>5</v>
      </c>
      <c r="D47" s="140">
        <f>D41/120000000*100</f>
        <v>0.5301480083333335</v>
      </c>
      <c r="E47" s="134"/>
      <c r="F47" s="140">
        <f>F41/120000000*100</f>
        <v>0.44943</v>
      </c>
      <c r="G47" s="12"/>
      <c r="H47" s="122">
        <f>H41/120000000*100</f>
        <v>2.090369425</v>
      </c>
      <c r="I47" s="12"/>
      <c r="J47" s="122">
        <f>J41/120000000*100</f>
        <v>1.6964166666666665</v>
      </c>
    </row>
    <row r="48" spans="4:10" ht="15.75">
      <c r="D48" s="164"/>
      <c r="E48" s="164"/>
      <c r="F48" s="171"/>
      <c r="G48" s="182"/>
      <c r="H48" s="157"/>
      <c r="I48" s="182"/>
      <c r="J48" s="186"/>
    </row>
    <row r="49" spans="1:11" ht="15.75">
      <c r="A49" s="4" t="s">
        <v>127</v>
      </c>
      <c r="B49" s="11" t="s">
        <v>6</v>
      </c>
      <c r="D49" s="189">
        <v>0.54</v>
      </c>
      <c r="E49" s="181"/>
      <c r="F49" s="190">
        <v>0.46</v>
      </c>
      <c r="G49" s="182"/>
      <c r="H49" s="191">
        <v>2.11</v>
      </c>
      <c r="I49" s="182"/>
      <c r="J49" s="191">
        <v>1.7</v>
      </c>
      <c r="K49" s="207"/>
    </row>
    <row r="50" spans="4:10" ht="15.75">
      <c r="D50" s="156"/>
      <c r="E50" s="156"/>
      <c r="F50" s="156"/>
      <c r="G50" s="182"/>
      <c r="I50" s="182"/>
      <c r="J50" s="182"/>
    </row>
    <row r="51" spans="1:10" ht="15.75">
      <c r="A51" s="16"/>
      <c r="D51" s="156"/>
      <c r="E51" s="156"/>
      <c r="F51" s="156"/>
      <c r="G51" s="182"/>
      <c r="I51" s="182"/>
      <c r="J51" s="182"/>
    </row>
    <row r="52" spans="1:10" ht="15.75">
      <c r="A52" s="192" t="s">
        <v>159</v>
      </c>
      <c r="B52" s="193"/>
      <c r="C52" s="193"/>
      <c r="D52" s="193"/>
      <c r="E52" s="193"/>
      <c r="F52" s="193"/>
      <c r="G52" s="193"/>
      <c r="H52" s="193"/>
      <c r="I52" s="193"/>
      <c r="J52" s="193"/>
    </row>
    <row r="53" spans="1:10" ht="15.75">
      <c r="A53" s="193"/>
      <c r="B53" s="193"/>
      <c r="C53" s="193"/>
      <c r="D53" s="193"/>
      <c r="E53" s="193"/>
      <c r="F53" s="193"/>
      <c r="G53" s="193"/>
      <c r="H53" s="193"/>
      <c r="I53" s="193"/>
      <c r="J53" s="193"/>
    </row>
    <row r="55" ht="15.75">
      <c r="D55" s="146"/>
    </row>
  </sheetData>
  <mergeCells count="5">
    <mergeCell ref="A52:J53"/>
    <mergeCell ref="D7:F7"/>
    <mergeCell ref="D8:F8"/>
    <mergeCell ref="H7:J7"/>
    <mergeCell ref="H8:J8"/>
  </mergeCells>
  <printOptions/>
  <pageMargins left="0.98" right="0.29" top="0.55" bottom="0.29" header="0.17"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codeName="Sheet2"/>
  <dimension ref="A1:J66"/>
  <sheetViews>
    <sheetView zoomScale="75" zoomScaleNormal="75" zoomScaleSheetLayoutView="75" workbookViewId="0" topLeftCell="A1">
      <selection activeCell="F66" sqref="F66"/>
    </sheetView>
  </sheetViews>
  <sheetFormatPr defaultColWidth="9.00390625" defaultRowHeight="14.25"/>
  <cols>
    <col min="1" max="1" width="4.375" style="4" customWidth="1"/>
    <col min="2" max="2" width="29.875" style="4" customWidth="1"/>
    <col min="3" max="3" width="10.375" style="11" customWidth="1"/>
    <col min="4" max="4" width="18.875" style="23" hidden="1" customWidth="1"/>
    <col min="5" max="5" width="4.125" style="11" customWidth="1"/>
    <col min="6" max="6" width="19.375" style="28" customWidth="1"/>
    <col min="7" max="7" width="4.25390625" style="4" customWidth="1"/>
    <col min="8" max="8" width="16.375" style="4" customWidth="1"/>
    <col min="9" max="9" width="14.00390625" style="4" customWidth="1"/>
    <col min="10" max="10" width="30.00390625" style="4" customWidth="1"/>
    <col min="11" max="16384" width="8.00390625" style="4" customWidth="1"/>
  </cols>
  <sheetData>
    <row r="1" spans="1:9" ht="15.75">
      <c r="A1" s="1" t="s">
        <v>134</v>
      </c>
      <c r="B1" s="19"/>
      <c r="C1" s="19"/>
      <c r="D1" s="19"/>
      <c r="E1" s="19"/>
      <c r="F1" s="19"/>
      <c r="G1" s="19"/>
      <c r="H1" s="19"/>
      <c r="I1" s="19"/>
    </row>
    <row r="2" spans="1:9" ht="15.75">
      <c r="A2" s="198" t="s">
        <v>7</v>
      </c>
      <c r="B2" s="198"/>
      <c r="C2" s="198"/>
      <c r="D2" s="198"/>
      <c r="E2" s="198"/>
      <c r="F2" s="198"/>
      <c r="G2" s="198"/>
      <c r="H2" s="198"/>
      <c r="I2" s="198"/>
    </row>
    <row r="3" spans="1:9" ht="15.75">
      <c r="A3" s="198" t="s">
        <v>157</v>
      </c>
      <c r="B3" s="198"/>
      <c r="C3" s="198"/>
      <c r="D3" s="198"/>
      <c r="E3" s="198"/>
      <c r="F3" s="198"/>
      <c r="G3" s="198"/>
      <c r="H3" s="198"/>
      <c r="I3" s="198"/>
    </row>
    <row r="4" spans="1:9" ht="15.75">
      <c r="A4" s="19"/>
      <c r="B4" s="19"/>
      <c r="C4" s="19"/>
      <c r="D4" s="19"/>
      <c r="E4" s="19"/>
      <c r="F4" s="19"/>
      <c r="G4" s="19"/>
      <c r="H4" s="19"/>
      <c r="I4" s="19"/>
    </row>
    <row r="5" spans="1:9" ht="15.75">
      <c r="A5" s="5"/>
      <c r="B5" s="5"/>
      <c r="C5" s="2"/>
      <c r="D5" s="20"/>
      <c r="E5" s="2"/>
      <c r="F5" s="116" t="s">
        <v>78</v>
      </c>
      <c r="G5" s="93"/>
      <c r="H5" s="116" t="s">
        <v>79</v>
      </c>
      <c r="I5" s="5"/>
    </row>
    <row r="6" spans="1:9" ht="47.25">
      <c r="A6" s="5"/>
      <c r="B6" s="5"/>
      <c r="C6" s="2"/>
      <c r="D6" s="20"/>
      <c r="E6" s="2"/>
      <c r="F6" s="116" t="s">
        <v>8</v>
      </c>
      <c r="G6" s="93"/>
      <c r="H6" s="199" t="s">
        <v>133</v>
      </c>
      <c r="I6" s="5"/>
    </row>
    <row r="7" spans="1:9" ht="15.75">
      <c r="A7" s="5"/>
      <c r="B7" s="5"/>
      <c r="C7" s="2"/>
      <c r="D7" s="20"/>
      <c r="E7" s="2"/>
      <c r="F7" s="94" t="s">
        <v>9</v>
      </c>
      <c r="G7" s="93"/>
      <c r="H7" s="200"/>
      <c r="I7" s="5"/>
    </row>
    <row r="8" spans="1:9" ht="15.75">
      <c r="A8" s="5"/>
      <c r="B8" s="5"/>
      <c r="C8" s="9" t="s">
        <v>10</v>
      </c>
      <c r="D8" s="22"/>
      <c r="E8" s="2"/>
      <c r="F8" s="117" t="s">
        <v>155</v>
      </c>
      <c r="G8" s="118"/>
      <c r="H8" s="117" t="s">
        <v>143</v>
      </c>
      <c r="I8" s="5"/>
    </row>
    <row r="9" spans="6:8" ht="15.75">
      <c r="F9" s="119" t="s">
        <v>4</v>
      </c>
      <c r="G9" s="120"/>
      <c r="H9" s="121" t="s">
        <v>4</v>
      </c>
    </row>
    <row r="10" spans="6:8" ht="15.75">
      <c r="F10" s="24"/>
      <c r="G10" s="12"/>
      <c r="H10" s="12"/>
    </row>
    <row r="11" spans="1:9" ht="15.75">
      <c r="A11" s="4" t="s">
        <v>80</v>
      </c>
      <c r="D11" s="23">
        <v>29765</v>
      </c>
      <c r="F11" s="24">
        <v>5286196</v>
      </c>
      <c r="G11" s="12"/>
      <c r="H11" s="24">
        <v>4644296</v>
      </c>
      <c r="I11" s="91"/>
    </row>
    <row r="12" spans="1:9" ht="15.75">
      <c r="A12" s="4" t="s">
        <v>135</v>
      </c>
      <c r="F12" s="24">
        <v>3065630.64</v>
      </c>
      <c r="G12" s="12"/>
      <c r="H12" s="24">
        <v>2150544.79</v>
      </c>
      <c r="I12" s="91"/>
    </row>
    <row r="13" spans="6:8" ht="15.75">
      <c r="F13" s="24"/>
      <c r="G13" s="12"/>
      <c r="H13" s="24"/>
    </row>
    <row r="14" spans="1:8" ht="15.75" hidden="1">
      <c r="A14" s="4" t="s">
        <v>11</v>
      </c>
      <c r="F14" s="24"/>
      <c r="G14" s="12"/>
      <c r="H14" s="24"/>
    </row>
    <row r="15" spans="6:8" ht="15.75" hidden="1">
      <c r="F15" s="24"/>
      <c r="G15" s="12"/>
      <c r="H15" s="24"/>
    </row>
    <row r="16" spans="1:8" ht="15.75" hidden="1">
      <c r="A16" s="4" t="s">
        <v>12</v>
      </c>
      <c r="D16" s="23">
        <v>99291</v>
      </c>
      <c r="F16" s="24"/>
      <c r="G16" s="12"/>
      <c r="H16" s="24"/>
    </row>
    <row r="17" spans="1:8" ht="15.75" hidden="1">
      <c r="A17" s="4" t="s">
        <v>13</v>
      </c>
      <c r="F17" s="24"/>
      <c r="G17" s="12"/>
      <c r="H17" s="24"/>
    </row>
    <row r="18" spans="6:8" ht="15.75" hidden="1">
      <c r="F18" s="24"/>
      <c r="G18" s="12"/>
      <c r="H18" s="24"/>
    </row>
    <row r="19" spans="6:8" ht="15.75" hidden="1">
      <c r="F19" s="24"/>
      <c r="G19" s="12"/>
      <c r="H19" s="24"/>
    </row>
    <row r="20" spans="1:8" ht="15.75">
      <c r="A20" s="4" t="s">
        <v>14</v>
      </c>
      <c r="F20" s="24"/>
      <c r="G20" s="12"/>
      <c r="H20" s="24"/>
    </row>
    <row r="21" spans="2:9" ht="15.75">
      <c r="B21" s="4" t="s">
        <v>15</v>
      </c>
      <c r="D21" s="23">
        <v>34621</v>
      </c>
      <c r="F21" s="24">
        <v>4784349.84</v>
      </c>
      <c r="G21" s="12"/>
      <c r="H21" s="24">
        <v>4822875.72</v>
      </c>
      <c r="I21" s="91"/>
    </row>
    <row r="22" spans="2:9" ht="15.75">
      <c r="B22" s="4" t="s">
        <v>104</v>
      </c>
      <c r="D22" s="23">
        <f>29212+31600</f>
        <v>60812</v>
      </c>
      <c r="F22" s="24">
        <v>5332130.28</v>
      </c>
      <c r="G22" s="12"/>
      <c r="H22" s="24">
        <v>6509638.28</v>
      </c>
      <c r="I22" s="91"/>
    </row>
    <row r="23" spans="2:9" ht="15.75">
      <c r="B23" s="4" t="s">
        <v>107</v>
      </c>
      <c r="F23" s="24">
        <v>159763.31</v>
      </c>
      <c r="G23" s="12"/>
      <c r="H23" s="24">
        <v>111120.84</v>
      </c>
      <c r="I23" s="91"/>
    </row>
    <row r="24" spans="2:9" ht="15.75">
      <c r="B24" s="4" t="s">
        <v>125</v>
      </c>
      <c r="F24" s="24">
        <f>609887.7-136045.46</f>
        <v>473842.24</v>
      </c>
      <c r="G24" s="12"/>
      <c r="H24" s="24">
        <v>145498.36</v>
      </c>
      <c r="I24" s="91"/>
    </row>
    <row r="25" spans="2:9" ht="15.75">
      <c r="B25" s="4" t="s">
        <v>64</v>
      </c>
      <c r="F25" s="24">
        <v>1567613.57</v>
      </c>
      <c r="G25" s="12"/>
      <c r="H25" s="24">
        <v>1112256.18</v>
      </c>
      <c r="I25" s="91"/>
    </row>
    <row r="26" spans="2:9" ht="15.75">
      <c r="B26" s="4" t="s">
        <v>63</v>
      </c>
      <c r="C26" s="4"/>
      <c r="D26" s="4"/>
      <c r="E26" s="4"/>
      <c r="F26" s="127">
        <v>3500000</v>
      </c>
      <c r="H26" s="127">
        <v>4600000</v>
      </c>
      <c r="I26" s="91"/>
    </row>
    <row r="27" spans="6:8" ht="15.75">
      <c r="F27" s="25">
        <f>SUM(F21:F26)</f>
        <v>15817699.240000002</v>
      </c>
      <c r="G27" s="12"/>
      <c r="H27" s="25">
        <f>SUM(H21:H26)</f>
        <v>17301389.38</v>
      </c>
    </row>
    <row r="28" spans="6:8" ht="15.75">
      <c r="F28" s="24"/>
      <c r="G28" s="12"/>
      <c r="H28" s="12"/>
    </row>
    <row r="29" spans="1:8" ht="15.75">
      <c r="A29" s="4" t="s">
        <v>16</v>
      </c>
      <c r="F29" s="24"/>
      <c r="G29" s="12"/>
      <c r="H29" s="12"/>
    </row>
    <row r="30" spans="2:9" ht="15.75">
      <c r="B30" s="4" t="s">
        <v>105</v>
      </c>
      <c r="D30" s="23">
        <v>241858</v>
      </c>
      <c r="F30" s="24">
        <v>314413.84</v>
      </c>
      <c r="G30" s="12"/>
      <c r="H30" s="24">
        <v>836316.21</v>
      </c>
      <c r="I30" s="91"/>
    </row>
    <row r="31" spans="2:9" ht="15.75">
      <c r="B31" s="4" t="s">
        <v>108</v>
      </c>
      <c r="F31" s="24">
        <f>102587.08+262824.6</f>
        <v>365411.68</v>
      </c>
      <c r="G31" s="12"/>
      <c r="H31" s="24">
        <f>146132.89+394114</f>
        <v>540246.89</v>
      </c>
      <c r="I31" s="91"/>
    </row>
    <row r="32" spans="2:9" ht="19.5" customHeight="1" hidden="1">
      <c r="B32" s="4" t="s">
        <v>17</v>
      </c>
      <c r="F32" s="24"/>
      <c r="G32" s="12"/>
      <c r="H32" s="24"/>
      <c r="I32" s="91"/>
    </row>
    <row r="33" spans="2:9" ht="15.75" hidden="1">
      <c r="B33" s="4" t="s">
        <v>106</v>
      </c>
      <c r="C33" s="11" t="s">
        <v>18</v>
      </c>
      <c r="F33" s="24"/>
      <c r="G33" s="12"/>
      <c r="H33" s="24"/>
      <c r="I33" s="91"/>
    </row>
    <row r="34" spans="2:9" ht="15.75" hidden="1">
      <c r="B34" s="4" t="s">
        <v>19</v>
      </c>
      <c r="C34" s="11" t="s">
        <v>18</v>
      </c>
      <c r="F34" s="24"/>
      <c r="G34" s="12"/>
      <c r="H34" s="24"/>
      <c r="I34" s="91"/>
    </row>
    <row r="35" spans="2:9" ht="15.75" hidden="1">
      <c r="B35" s="4" t="s">
        <v>20</v>
      </c>
      <c r="C35" s="11" t="s">
        <v>18</v>
      </c>
      <c r="F35" s="24"/>
      <c r="G35" s="12"/>
      <c r="H35" s="24"/>
      <c r="I35" s="91"/>
    </row>
    <row r="36" spans="2:9" ht="15.75" hidden="1">
      <c r="B36" s="4" t="s">
        <v>21</v>
      </c>
      <c r="C36" s="11" t="s">
        <v>18</v>
      </c>
      <c r="F36" s="24"/>
      <c r="G36" s="12"/>
      <c r="H36" s="24"/>
      <c r="I36" s="91"/>
    </row>
    <row r="37" spans="2:9" ht="15.75">
      <c r="B37" s="4" t="s">
        <v>22</v>
      </c>
      <c r="C37" s="11" t="s">
        <v>18</v>
      </c>
      <c r="D37" s="23">
        <v>0</v>
      </c>
      <c r="F37" s="24">
        <v>161603</v>
      </c>
      <c r="G37" s="12"/>
      <c r="H37" s="24">
        <v>113120.93</v>
      </c>
      <c r="I37" s="91"/>
    </row>
    <row r="38" spans="2:9" ht="15.75" hidden="1">
      <c r="B38" s="4" t="s">
        <v>109</v>
      </c>
      <c r="F38" s="24"/>
      <c r="G38" s="12"/>
      <c r="H38" s="24">
        <v>0</v>
      </c>
      <c r="I38" s="91"/>
    </row>
    <row r="39" spans="6:8" ht="15.75">
      <c r="F39" s="25">
        <f>SUM(F30:F38)</f>
        <v>841428.52</v>
      </c>
      <c r="G39" s="12"/>
      <c r="H39" s="25">
        <f>SUM(H30:H38)</f>
        <v>1489684.03</v>
      </c>
    </row>
    <row r="40" spans="6:8" ht="15.75">
      <c r="F40" s="24"/>
      <c r="G40" s="12"/>
      <c r="H40" s="13"/>
    </row>
    <row r="41" spans="1:9" ht="15.75">
      <c r="A41" s="4" t="s">
        <v>23</v>
      </c>
      <c r="F41" s="24">
        <v>14976270</v>
      </c>
      <c r="G41" s="12"/>
      <c r="H41" s="24">
        <f>H27-H39</f>
        <v>15811705.35</v>
      </c>
      <c r="I41" s="91"/>
    </row>
    <row r="42" spans="6:8" ht="15.75">
      <c r="F42" s="24"/>
      <c r="G42" s="12"/>
      <c r="H42" s="13"/>
    </row>
    <row r="43" spans="6:8" ht="16.5" thickBot="1">
      <c r="F43" s="26">
        <f>+F11+F14+F16+F41+F12</f>
        <v>23328096.64</v>
      </c>
      <c r="G43" s="12"/>
      <c r="H43" s="26">
        <f>+H11+H14+H16+H41+H12</f>
        <v>22606546.14</v>
      </c>
    </row>
    <row r="44" spans="6:8" ht="16.5" thickTop="1">
      <c r="F44" s="24"/>
      <c r="G44" s="12"/>
      <c r="H44" s="13"/>
    </row>
    <row r="45" spans="1:8" ht="15.75">
      <c r="A45" s="4" t="s">
        <v>113</v>
      </c>
      <c r="F45" s="24"/>
      <c r="G45" s="12"/>
      <c r="H45" s="13"/>
    </row>
    <row r="46" spans="6:8" ht="15.75">
      <c r="F46" s="24"/>
      <c r="G46" s="12"/>
      <c r="H46" s="13"/>
    </row>
    <row r="47" spans="1:8" ht="15.75">
      <c r="A47" s="4" t="s">
        <v>24</v>
      </c>
      <c r="D47" s="23">
        <v>2</v>
      </c>
      <c r="F47" s="24">
        <v>12000000</v>
      </c>
      <c r="G47" s="12"/>
      <c r="H47" s="24">
        <v>12000000</v>
      </c>
    </row>
    <row r="48" spans="1:10" ht="15.75">
      <c r="A48" s="4" t="s">
        <v>25</v>
      </c>
      <c r="F48" s="24">
        <v>902676.53</v>
      </c>
      <c r="G48" s="12"/>
      <c r="H48" s="24">
        <v>902676.53</v>
      </c>
      <c r="J48" s="91"/>
    </row>
    <row r="49" spans="1:10" ht="15.75">
      <c r="A49" s="4" t="s">
        <v>136</v>
      </c>
      <c r="F49" s="24">
        <v>431961.25</v>
      </c>
      <c r="G49" s="12"/>
      <c r="H49" s="24">
        <v>378437.6</v>
      </c>
      <c r="J49" s="91"/>
    </row>
    <row r="50" spans="1:9" ht="15.75">
      <c r="A50" s="4" t="s">
        <v>110</v>
      </c>
      <c r="F50" s="90">
        <v>9524208.42</v>
      </c>
      <c r="G50" s="12"/>
      <c r="H50" s="90">
        <v>8935765</v>
      </c>
      <c r="I50" s="91"/>
    </row>
    <row r="51" spans="1:8" ht="15.75">
      <c r="A51" s="4" t="s">
        <v>26</v>
      </c>
      <c r="D51" s="27">
        <f>SUM(D47:D50)</f>
        <v>2</v>
      </c>
      <c r="F51" s="24">
        <f>SUM(F47:F50)</f>
        <v>22858846.2</v>
      </c>
      <c r="G51" s="12"/>
      <c r="H51" s="24">
        <v>22216880</v>
      </c>
    </row>
    <row r="52" spans="6:8" ht="15.75">
      <c r="F52" s="24"/>
      <c r="G52" s="12"/>
      <c r="H52" s="13"/>
    </row>
    <row r="53" spans="1:8" ht="15.75">
      <c r="A53" s="4" t="s">
        <v>112</v>
      </c>
      <c r="F53" s="24"/>
      <c r="G53" s="12"/>
      <c r="H53" s="13"/>
    </row>
    <row r="54" spans="2:9" ht="15.75">
      <c r="B54" s="4" t="s">
        <v>22</v>
      </c>
      <c r="C54" s="11" t="s">
        <v>18</v>
      </c>
      <c r="D54" s="23">
        <v>0</v>
      </c>
      <c r="F54" s="24">
        <v>292951</v>
      </c>
      <c r="G54" s="12"/>
      <c r="H54" s="24">
        <v>213366</v>
      </c>
      <c r="I54" s="91"/>
    </row>
    <row r="55" spans="1:9" ht="15.75" hidden="1">
      <c r="A55" s="124"/>
      <c r="B55" s="124" t="s">
        <v>27</v>
      </c>
      <c r="C55" s="159" t="s">
        <v>18</v>
      </c>
      <c r="D55" s="160"/>
      <c r="E55" s="159"/>
      <c r="F55" s="158"/>
      <c r="G55" s="161"/>
      <c r="H55" s="158"/>
      <c r="I55" s="91" t="s">
        <v>142</v>
      </c>
    </row>
    <row r="56" spans="1:8" ht="15.75" hidden="1">
      <c r="A56" s="124"/>
      <c r="B56" s="124" t="s">
        <v>28</v>
      </c>
      <c r="C56" s="159" t="s">
        <v>18</v>
      </c>
      <c r="D56" s="160"/>
      <c r="E56" s="159"/>
      <c r="F56" s="158"/>
      <c r="G56" s="161"/>
      <c r="H56" s="158"/>
    </row>
    <row r="57" spans="2:8" ht="15.75">
      <c r="B57" s="4" t="s">
        <v>111</v>
      </c>
      <c r="D57" s="23">
        <v>0</v>
      </c>
      <c r="F57" s="24">
        <v>176300</v>
      </c>
      <c r="G57" s="12"/>
      <c r="H57" s="24">
        <v>176300</v>
      </c>
    </row>
    <row r="58" spans="6:8" ht="16.5" thickBot="1">
      <c r="F58" s="26">
        <f>SUM(F51:F57)</f>
        <v>23328097.2</v>
      </c>
      <c r="G58" s="12"/>
      <c r="H58" s="26">
        <f>SUM(H51:H57)</f>
        <v>22606546</v>
      </c>
    </row>
    <row r="59" spans="6:8" ht="16.5" thickTop="1">
      <c r="F59" s="139"/>
      <c r="G59" s="12"/>
      <c r="H59" s="24"/>
    </row>
    <row r="60" spans="1:8" ht="15.75">
      <c r="A60" s="4" t="s">
        <v>129</v>
      </c>
      <c r="F60" s="15">
        <f>(F51)/120000000*100</f>
        <v>19.049038499999998</v>
      </c>
      <c r="G60" s="14"/>
      <c r="H60" s="15">
        <f>(H51)/120000000*100</f>
        <v>18.51406666666667</v>
      </c>
    </row>
    <row r="61" spans="6:8" ht="15.75">
      <c r="F61" s="15"/>
      <c r="G61" s="14"/>
      <c r="H61" s="15"/>
    </row>
    <row r="62" spans="1:8" ht="21.75" customHeight="1">
      <c r="A62" s="201" t="s">
        <v>160</v>
      </c>
      <c r="B62" s="200"/>
      <c r="C62" s="200"/>
      <c r="D62" s="200"/>
      <c r="E62" s="200"/>
      <c r="F62" s="200"/>
      <c r="G62" s="200"/>
      <c r="H62" s="200"/>
    </row>
    <row r="63" spans="1:8" ht="25.5" customHeight="1">
      <c r="A63" s="200"/>
      <c r="B63" s="200"/>
      <c r="C63" s="200"/>
      <c r="D63" s="200"/>
      <c r="E63" s="200"/>
      <c r="F63" s="200"/>
      <c r="G63" s="200"/>
      <c r="H63" s="200"/>
    </row>
    <row r="64" spans="6:8" ht="15.75">
      <c r="F64" s="24"/>
      <c r="G64" s="12"/>
      <c r="H64" s="12"/>
    </row>
    <row r="65" spans="6:8" ht="15.75">
      <c r="F65" s="78"/>
      <c r="G65" s="29"/>
      <c r="H65" s="29"/>
    </row>
    <row r="66" spans="1:6" ht="15.75">
      <c r="A66" s="17"/>
      <c r="F66" s="78"/>
    </row>
  </sheetData>
  <mergeCells count="4">
    <mergeCell ref="A2:I2"/>
    <mergeCell ref="A3:I3"/>
    <mergeCell ref="H6:H7"/>
    <mergeCell ref="A62:H63"/>
  </mergeCells>
  <printOptions/>
  <pageMargins left="0.98" right="0.75" top="0.62"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codeName="Sheet3"/>
  <dimension ref="A1:Q42"/>
  <sheetViews>
    <sheetView zoomScale="75" zoomScaleNormal="75" zoomScaleSheetLayoutView="75" workbookViewId="0" topLeftCell="A1">
      <selection activeCell="A34" sqref="A34"/>
    </sheetView>
  </sheetViews>
  <sheetFormatPr defaultColWidth="9.00390625" defaultRowHeight="14.25"/>
  <cols>
    <col min="1" max="1" width="30.875" style="28" customWidth="1"/>
    <col min="2" max="2" width="16.125" style="28" customWidth="1"/>
    <col min="3" max="3" width="2.875" style="28" customWidth="1"/>
    <col min="4" max="4" width="15.375" style="28" customWidth="1"/>
    <col min="5" max="5" width="3.00390625" style="28" customWidth="1"/>
    <col min="6" max="6" width="12.125" style="28" hidden="1" customWidth="1"/>
    <col min="7" max="7" width="4.125" style="28" hidden="1" customWidth="1"/>
    <col min="8" max="8" width="14.75390625" style="28" hidden="1" customWidth="1"/>
    <col min="9" max="9" width="4.125" style="28" hidden="1" customWidth="1"/>
    <col min="10" max="10" width="14.75390625" style="28" customWidth="1"/>
    <col min="11" max="11" width="2.375" style="28" customWidth="1"/>
    <col min="12" max="12" width="14.75390625" style="28" customWidth="1"/>
    <col min="13" max="13" width="2.25390625" style="28" customWidth="1"/>
    <col min="14" max="14" width="13.625" style="74" customWidth="1"/>
    <col min="15" max="15" width="4.00390625" style="28" customWidth="1"/>
    <col min="16" max="16" width="14.00390625" style="28" customWidth="1"/>
    <col min="17" max="17" width="8.625" style="28" bestFit="1" customWidth="1"/>
    <col min="18" max="16384" width="8.00390625" style="28" customWidth="1"/>
  </cols>
  <sheetData>
    <row r="1" spans="1:15" ht="15.75">
      <c r="A1" s="1" t="s">
        <v>134</v>
      </c>
      <c r="B1" s="71"/>
      <c r="C1" s="71"/>
      <c r="D1" s="71"/>
      <c r="E1" s="71"/>
      <c r="F1" s="71"/>
      <c r="G1" s="71"/>
      <c r="H1" s="71"/>
      <c r="I1" s="71"/>
      <c r="J1" s="71"/>
      <c r="K1" s="71"/>
      <c r="L1" s="71"/>
      <c r="M1" s="71"/>
      <c r="N1" s="72"/>
      <c r="O1" s="71"/>
    </row>
    <row r="2" spans="1:15" ht="15.75">
      <c r="A2" s="73" t="s">
        <v>65</v>
      </c>
      <c r="B2" s="71"/>
      <c r="C2" s="71"/>
      <c r="D2" s="71"/>
      <c r="E2" s="71"/>
      <c r="F2" s="71"/>
      <c r="G2" s="71"/>
      <c r="H2" s="71"/>
      <c r="I2" s="71"/>
      <c r="J2" s="71"/>
      <c r="K2" s="71"/>
      <c r="L2" s="71"/>
      <c r="M2" s="71"/>
      <c r="N2" s="72"/>
      <c r="O2" s="71"/>
    </row>
    <row r="3" spans="1:15" ht="15.75">
      <c r="A3" s="202" t="s">
        <v>153</v>
      </c>
      <c r="B3" s="202"/>
      <c r="C3" s="202"/>
      <c r="D3" s="202"/>
      <c r="E3" s="202"/>
      <c r="F3" s="202"/>
      <c r="G3" s="202"/>
      <c r="H3" s="202"/>
      <c r="I3" s="202"/>
      <c r="J3" s="202"/>
      <c r="K3" s="202"/>
      <c r="L3" s="202"/>
      <c r="M3" s="202"/>
      <c r="N3" s="202"/>
      <c r="O3" s="202"/>
    </row>
    <row r="4" spans="6:8" ht="15.75">
      <c r="F4" s="21" t="s">
        <v>66</v>
      </c>
      <c r="H4" s="21"/>
    </row>
    <row r="5" spans="6:8" ht="15.75">
      <c r="F5" s="21" t="s">
        <v>67</v>
      </c>
      <c r="H5" s="21" t="s">
        <v>68</v>
      </c>
    </row>
    <row r="6" spans="2:14" ht="15.75">
      <c r="B6" s="94" t="s">
        <v>69</v>
      </c>
      <c r="C6" s="94"/>
      <c r="D6" s="94" t="s">
        <v>117</v>
      </c>
      <c r="E6" s="94"/>
      <c r="F6" s="94" t="s">
        <v>70</v>
      </c>
      <c r="G6" s="94"/>
      <c r="H6" s="94" t="s">
        <v>71</v>
      </c>
      <c r="I6" s="94"/>
      <c r="J6" s="94" t="s">
        <v>69</v>
      </c>
      <c r="K6" s="94"/>
      <c r="L6" s="94" t="s">
        <v>137</v>
      </c>
      <c r="M6" s="94"/>
      <c r="N6" s="114"/>
    </row>
    <row r="7" spans="2:14" ht="15.75">
      <c r="B7" s="95" t="s">
        <v>72</v>
      </c>
      <c r="C7" s="94"/>
      <c r="D7" s="95" t="s">
        <v>73</v>
      </c>
      <c r="E7" s="94"/>
      <c r="F7" s="95" t="s">
        <v>68</v>
      </c>
      <c r="G7" s="94"/>
      <c r="H7" s="95" t="s">
        <v>74</v>
      </c>
      <c r="I7" s="94"/>
      <c r="J7" s="95" t="s">
        <v>75</v>
      </c>
      <c r="K7" s="119"/>
      <c r="L7" s="123" t="s">
        <v>132</v>
      </c>
      <c r="M7" s="94"/>
      <c r="N7" s="115" t="s">
        <v>76</v>
      </c>
    </row>
    <row r="8" spans="2:14" ht="15.75">
      <c r="B8" s="94" t="s">
        <v>4</v>
      </c>
      <c r="C8" s="94"/>
      <c r="D8" s="94" t="s">
        <v>4</v>
      </c>
      <c r="E8" s="94"/>
      <c r="F8" s="94" t="s">
        <v>4</v>
      </c>
      <c r="G8" s="94"/>
      <c r="H8" s="94" t="s">
        <v>4</v>
      </c>
      <c r="I8" s="94"/>
      <c r="J8" s="94"/>
      <c r="K8" s="94"/>
      <c r="L8" s="94"/>
      <c r="M8" s="94"/>
      <c r="N8" s="114" t="s">
        <v>4</v>
      </c>
    </row>
    <row r="9" spans="2:14" ht="15.75">
      <c r="B9" s="94"/>
      <c r="C9" s="94"/>
      <c r="D9" s="94"/>
      <c r="E9" s="94"/>
      <c r="F9" s="94"/>
      <c r="G9" s="94"/>
      <c r="H9" s="94"/>
      <c r="I9" s="94"/>
      <c r="J9" s="94"/>
      <c r="K9" s="94"/>
      <c r="L9" s="94"/>
      <c r="M9" s="94"/>
      <c r="N9" s="114"/>
    </row>
    <row r="10" spans="2:17" ht="15.75">
      <c r="B10" s="131"/>
      <c r="C10" s="76"/>
      <c r="D10" s="131"/>
      <c r="E10" s="131"/>
      <c r="F10" s="131"/>
      <c r="G10" s="131"/>
      <c r="H10" s="131"/>
      <c r="I10" s="131"/>
      <c r="J10" s="131"/>
      <c r="K10" s="131"/>
      <c r="L10" s="131"/>
      <c r="M10" s="131"/>
      <c r="N10" s="131"/>
      <c r="Q10" s="24"/>
    </row>
    <row r="11" spans="1:17" ht="15.75">
      <c r="A11" s="18" t="s">
        <v>148</v>
      </c>
      <c r="B11" s="131">
        <v>12000000</v>
      </c>
      <c r="C11" s="76"/>
      <c r="D11" s="131">
        <v>7205000</v>
      </c>
      <c r="E11" s="131"/>
      <c r="F11" s="131"/>
      <c r="G11" s="131"/>
      <c r="H11" s="131"/>
      <c r="I11" s="131"/>
      <c r="J11" s="131">
        <v>902677</v>
      </c>
      <c r="K11" s="131"/>
      <c r="L11" s="131">
        <v>307073</v>
      </c>
      <c r="M11" s="131"/>
      <c r="N11" s="82">
        <f>B11+D11+F11+H11+J11+L11</f>
        <v>20414750</v>
      </c>
      <c r="Q11" s="24"/>
    </row>
    <row r="12" spans="2:17" ht="15.75">
      <c r="B12" s="131"/>
      <c r="C12" s="76"/>
      <c r="D12" s="131"/>
      <c r="E12" s="131"/>
      <c r="F12" s="131"/>
      <c r="G12" s="131"/>
      <c r="H12" s="131"/>
      <c r="I12" s="131"/>
      <c r="J12" s="131"/>
      <c r="K12" s="131"/>
      <c r="L12" s="131"/>
      <c r="M12" s="131"/>
      <c r="N12" s="131"/>
      <c r="Q12" s="24"/>
    </row>
    <row r="13" spans="1:17" ht="15.75">
      <c r="A13" s="28" t="s">
        <v>138</v>
      </c>
      <c r="B13" s="131">
        <v>0</v>
      </c>
      <c r="C13" s="76"/>
      <c r="D13" s="131">
        <v>0</v>
      </c>
      <c r="E13" s="131"/>
      <c r="F13" s="131"/>
      <c r="G13" s="131"/>
      <c r="H13" s="131"/>
      <c r="I13" s="131"/>
      <c r="J13" s="131">
        <v>0</v>
      </c>
      <c r="K13" s="131"/>
      <c r="L13" s="131">
        <v>71365</v>
      </c>
      <c r="M13" s="131"/>
      <c r="N13" s="82">
        <f>B13+D13+F13+H13+J13+L13</f>
        <v>71365</v>
      </c>
      <c r="Q13" s="24"/>
    </row>
    <row r="14" spans="2:17" ht="15.75">
      <c r="B14" s="131"/>
      <c r="C14" s="76"/>
      <c r="D14" s="131"/>
      <c r="E14" s="131"/>
      <c r="F14" s="131"/>
      <c r="G14" s="131"/>
      <c r="H14" s="131"/>
      <c r="I14" s="131"/>
      <c r="J14" s="131"/>
      <c r="K14" s="131"/>
      <c r="L14" s="131"/>
      <c r="M14" s="131"/>
      <c r="N14" s="131"/>
      <c r="Q14" s="24"/>
    </row>
    <row r="15" spans="2:17" ht="15.75">
      <c r="B15" s="131"/>
      <c r="C15" s="76"/>
      <c r="D15" s="131"/>
      <c r="E15" s="131"/>
      <c r="F15" s="131"/>
      <c r="G15" s="131"/>
      <c r="H15" s="131"/>
      <c r="I15" s="131"/>
      <c r="J15" s="131"/>
      <c r="K15" s="131"/>
      <c r="L15" s="131"/>
      <c r="M15" s="131"/>
      <c r="N15" s="131"/>
      <c r="Q15" s="24"/>
    </row>
    <row r="16" spans="1:17" ht="15.75">
      <c r="A16" s="28" t="s">
        <v>77</v>
      </c>
      <c r="B16" s="131">
        <v>0</v>
      </c>
      <c r="C16" s="76"/>
      <c r="D16" s="131">
        <v>3317165</v>
      </c>
      <c r="E16" s="131"/>
      <c r="F16" s="131">
        <v>0</v>
      </c>
      <c r="G16" s="131"/>
      <c r="H16" s="131">
        <v>0</v>
      </c>
      <c r="I16" s="131"/>
      <c r="J16" s="131">
        <v>0</v>
      </c>
      <c r="K16" s="131"/>
      <c r="L16" s="131">
        <v>0</v>
      </c>
      <c r="M16" s="131"/>
      <c r="N16" s="82">
        <f>B16+D16+F16+H16+J16+L16</f>
        <v>3317165</v>
      </c>
      <c r="Q16" s="24"/>
    </row>
    <row r="17" spans="2:17" ht="15.75">
      <c r="B17" s="131"/>
      <c r="C17" s="76"/>
      <c r="D17" s="131"/>
      <c r="E17" s="131"/>
      <c r="F17" s="131"/>
      <c r="G17" s="131"/>
      <c r="H17" s="131"/>
      <c r="I17" s="131"/>
      <c r="J17" s="131"/>
      <c r="K17" s="131"/>
      <c r="L17" s="131"/>
      <c r="M17" s="131"/>
      <c r="N17" s="82"/>
      <c r="Q17" s="24"/>
    </row>
    <row r="18" spans="1:17" ht="15.75">
      <c r="A18" s="28" t="s">
        <v>139</v>
      </c>
      <c r="B18" s="131">
        <v>0</v>
      </c>
      <c r="C18" s="76"/>
      <c r="D18" s="131">
        <v>-1586400</v>
      </c>
      <c r="E18" s="131"/>
      <c r="F18" s="131"/>
      <c r="G18" s="131"/>
      <c r="H18" s="131"/>
      <c r="I18" s="131"/>
      <c r="J18" s="131">
        <v>0</v>
      </c>
      <c r="K18" s="131"/>
      <c r="L18" s="131"/>
      <c r="M18" s="131"/>
      <c r="N18" s="82">
        <f>B18+D18+F18+H18+J18+L18</f>
        <v>-1586400</v>
      </c>
      <c r="Q18" s="24"/>
    </row>
    <row r="19" spans="2:17" ht="15.75">
      <c r="B19" s="131"/>
      <c r="C19" s="76"/>
      <c r="D19" s="131"/>
      <c r="E19" s="131"/>
      <c r="F19" s="131"/>
      <c r="G19" s="131"/>
      <c r="H19" s="131"/>
      <c r="I19" s="131"/>
      <c r="J19" s="131"/>
      <c r="K19" s="131"/>
      <c r="L19" s="131"/>
      <c r="M19" s="131"/>
      <c r="N19" s="82"/>
      <c r="Q19" s="24"/>
    </row>
    <row r="20" spans="2:17" ht="15.75">
      <c r="B20" s="131"/>
      <c r="C20" s="76"/>
      <c r="D20" s="131"/>
      <c r="E20" s="131"/>
      <c r="F20" s="131"/>
      <c r="G20" s="131"/>
      <c r="H20" s="131"/>
      <c r="I20" s="131"/>
      <c r="J20" s="131"/>
      <c r="K20" s="131"/>
      <c r="L20" s="126"/>
      <c r="M20" s="131"/>
      <c r="N20" s="131"/>
      <c r="Q20" s="24"/>
    </row>
    <row r="21" spans="1:17" ht="15.75">
      <c r="A21" s="163" t="s">
        <v>147</v>
      </c>
      <c r="B21" s="132">
        <f>SUM(B11:B20)</f>
        <v>12000000</v>
      </c>
      <c r="C21" s="75"/>
      <c r="D21" s="132">
        <f>SUM(D11:D20)</f>
        <v>8935765</v>
      </c>
      <c r="E21" s="82"/>
      <c r="F21" s="133">
        <f>SUM(F10:F19)</f>
        <v>0</v>
      </c>
      <c r="G21" s="82"/>
      <c r="H21" s="133">
        <f>SUM(H10:H19)</f>
        <v>0</v>
      </c>
      <c r="I21" s="82"/>
      <c r="J21" s="132">
        <f>SUM(J11:J20)</f>
        <v>902677</v>
      </c>
      <c r="K21" s="82"/>
      <c r="L21" s="132">
        <f>SUM(L11:L20)</f>
        <v>378438</v>
      </c>
      <c r="M21" s="82"/>
      <c r="N21" s="132">
        <f>SUM(N11:N20)</f>
        <v>22216880</v>
      </c>
      <c r="P21" s="78"/>
      <c r="Q21" s="24"/>
    </row>
    <row r="22" spans="2:17" ht="15.75">
      <c r="B22" s="82"/>
      <c r="C22" s="81"/>
      <c r="D22" s="81"/>
      <c r="E22" s="81"/>
      <c r="F22" s="81"/>
      <c r="G22" s="81"/>
      <c r="H22" s="81"/>
      <c r="I22" s="81"/>
      <c r="J22" s="81"/>
      <c r="K22" s="81"/>
      <c r="L22" s="81"/>
      <c r="M22" s="81"/>
      <c r="N22" s="24"/>
      <c r="O22" s="81"/>
      <c r="Q22" s="24"/>
    </row>
    <row r="23" spans="1:17" ht="15.75">
      <c r="A23" s="18" t="s">
        <v>149</v>
      </c>
      <c r="B23" s="82">
        <f>+B21</f>
        <v>12000000</v>
      </c>
      <c r="C23" s="81"/>
      <c r="D23" s="82">
        <f>+D21</f>
        <v>8935765</v>
      </c>
      <c r="E23" s="81"/>
      <c r="F23" s="81"/>
      <c r="G23" s="81"/>
      <c r="H23" s="81"/>
      <c r="I23" s="81"/>
      <c r="J23" s="82">
        <f>+J21</f>
        <v>902677</v>
      </c>
      <c r="K23" s="81"/>
      <c r="L23" s="162">
        <f>+L21</f>
        <v>378438</v>
      </c>
      <c r="M23" s="81"/>
      <c r="N23" s="24">
        <f>SUM(B23:L23)</f>
        <v>22216880</v>
      </c>
      <c r="O23" s="81"/>
      <c r="Q23" s="24"/>
    </row>
    <row r="24" spans="2:17" ht="15.75">
      <c r="B24" s="82"/>
      <c r="C24" s="82"/>
      <c r="D24" s="82"/>
      <c r="E24" s="82"/>
      <c r="F24" s="82"/>
      <c r="G24" s="82"/>
      <c r="H24" s="82"/>
      <c r="I24" s="82"/>
      <c r="J24" s="82"/>
      <c r="K24" s="82"/>
      <c r="L24" s="82"/>
      <c r="M24" s="81"/>
      <c r="N24" s="77"/>
      <c r="O24" s="81"/>
      <c r="Q24" s="24"/>
    </row>
    <row r="25" spans="1:17" ht="15.75">
      <c r="A25" s="28" t="s">
        <v>131</v>
      </c>
      <c r="B25" s="125">
        <v>0</v>
      </c>
      <c r="C25" s="82"/>
      <c r="D25" s="82">
        <v>0</v>
      </c>
      <c r="E25" s="82"/>
      <c r="F25" s="82"/>
      <c r="G25" s="82"/>
      <c r="H25" s="82"/>
      <c r="I25" s="82"/>
      <c r="J25" s="82">
        <v>0</v>
      </c>
      <c r="K25" s="82"/>
      <c r="L25" s="82">
        <v>53523</v>
      </c>
      <c r="M25" s="81"/>
      <c r="N25" s="77">
        <f>B25+D25+F25+H25+J25+L25</f>
        <v>53523</v>
      </c>
      <c r="O25" s="81"/>
      <c r="Q25" s="24"/>
    </row>
    <row r="26" spans="2:17" ht="15.75">
      <c r="B26" s="125"/>
      <c r="C26" s="82"/>
      <c r="D26" s="82"/>
      <c r="E26" s="82"/>
      <c r="F26" s="82"/>
      <c r="G26" s="82"/>
      <c r="H26" s="82"/>
      <c r="I26" s="82"/>
      <c r="J26" s="82"/>
      <c r="K26" s="82"/>
      <c r="L26" s="82"/>
      <c r="M26" s="81"/>
      <c r="N26" s="77"/>
      <c r="O26" s="81"/>
      <c r="Q26" s="24"/>
    </row>
    <row r="27" spans="2:17" ht="15.75">
      <c r="B27" s="81"/>
      <c r="C27" s="81"/>
      <c r="D27" s="81"/>
      <c r="E27" s="81"/>
      <c r="F27" s="81"/>
      <c r="G27" s="81"/>
      <c r="H27" s="81"/>
      <c r="I27" s="81"/>
      <c r="J27" s="81"/>
      <c r="K27" s="81"/>
      <c r="L27" s="81"/>
      <c r="M27" s="81"/>
      <c r="N27" s="24"/>
      <c r="O27" s="81"/>
      <c r="Q27" s="24"/>
    </row>
    <row r="28" spans="1:17" ht="15.75">
      <c r="A28" s="28" t="s">
        <v>77</v>
      </c>
      <c r="B28" s="79">
        <v>0</v>
      </c>
      <c r="C28" s="76"/>
      <c r="D28" s="78">
        <f>+'IS'!H43</f>
        <v>2508443.31</v>
      </c>
      <c r="E28" s="78"/>
      <c r="F28" s="78">
        <v>0</v>
      </c>
      <c r="G28" s="78"/>
      <c r="H28" s="78">
        <v>0</v>
      </c>
      <c r="I28" s="78"/>
      <c r="J28" s="78">
        <v>0</v>
      </c>
      <c r="K28" s="78"/>
      <c r="L28" s="78">
        <v>0</v>
      </c>
      <c r="M28" s="78"/>
      <c r="N28" s="77">
        <f>B28+D28+F28+H28+J28+L28</f>
        <v>2508443.31</v>
      </c>
      <c r="Q28" s="24"/>
    </row>
    <row r="29" spans="2:17" ht="15.75">
      <c r="B29" s="79"/>
      <c r="C29" s="76"/>
      <c r="D29" s="78"/>
      <c r="E29" s="78"/>
      <c r="F29" s="78"/>
      <c r="G29" s="78"/>
      <c r="H29" s="78"/>
      <c r="I29" s="78"/>
      <c r="J29" s="78"/>
      <c r="K29" s="78"/>
      <c r="L29" s="78"/>
      <c r="M29" s="78"/>
      <c r="N29" s="77"/>
      <c r="Q29" s="24"/>
    </row>
    <row r="30" spans="1:17" ht="15.75">
      <c r="A30" s="187" t="s">
        <v>139</v>
      </c>
      <c r="B30" s="79">
        <v>0</v>
      </c>
      <c r="C30" s="76"/>
      <c r="D30" s="78">
        <f>-1200000-720000</f>
        <v>-1920000</v>
      </c>
      <c r="E30" s="78"/>
      <c r="F30" s="78"/>
      <c r="G30" s="78"/>
      <c r="H30" s="78"/>
      <c r="I30" s="78"/>
      <c r="J30" s="78">
        <v>0</v>
      </c>
      <c r="K30" s="78"/>
      <c r="L30" s="78">
        <v>0</v>
      </c>
      <c r="M30" s="78"/>
      <c r="N30" s="77">
        <f>B30+D30+F30+H30+J30+L30</f>
        <v>-1920000</v>
      </c>
      <c r="Q30" s="24"/>
    </row>
    <row r="31" spans="2:17" ht="15.75">
      <c r="B31" s="79"/>
      <c r="C31" s="76"/>
      <c r="D31" s="78"/>
      <c r="E31" s="78"/>
      <c r="F31" s="78"/>
      <c r="G31" s="78"/>
      <c r="H31" s="78"/>
      <c r="I31" s="78"/>
      <c r="J31" s="78"/>
      <c r="K31" s="78"/>
      <c r="L31" s="78"/>
      <c r="M31" s="78"/>
      <c r="N31" s="77"/>
      <c r="Q31" s="24"/>
    </row>
    <row r="32" spans="4:17" ht="15.75">
      <c r="D32" s="78"/>
      <c r="F32" s="78"/>
      <c r="Q32" s="24"/>
    </row>
    <row r="33" spans="1:17" ht="16.5" thickBot="1">
      <c r="A33" s="163" t="s">
        <v>158</v>
      </c>
      <c r="B33" s="83">
        <f>SUM(B23:B32)</f>
        <v>12000000</v>
      </c>
      <c r="C33" s="75"/>
      <c r="D33" s="83">
        <f>SUM(D23:D32)</f>
        <v>9524208.31</v>
      </c>
      <c r="E33" s="75"/>
      <c r="F33" s="84">
        <f>SUM(F21:F31)</f>
        <v>0</v>
      </c>
      <c r="G33" s="75"/>
      <c r="H33" s="83">
        <f>SUM(H21:H31)</f>
        <v>0</v>
      </c>
      <c r="I33" s="75"/>
      <c r="J33" s="83">
        <f>SUM(J23:J32)</f>
        <v>902677</v>
      </c>
      <c r="K33" s="80"/>
      <c r="L33" s="83">
        <f>SUM(L23:L32)</f>
        <v>431961</v>
      </c>
      <c r="M33" s="83"/>
      <c r="N33" s="83">
        <f>SUM(N23:N32)</f>
        <v>22858846.31</v>
      </c>
      <c r="Q33" s="24"/>
    </row>
    <row r="34" spans="4:17" ht="16.5" thickTop="1">
      <c r="D34" s="78"/>
      <c r="F34" s="78"/>
      <c r="Q34" s="24"/>
    </row>
    <row r="35" spans="1:17" ht="15.75">
      <c r="A35" s="201" t="s">
        <v>150</v>
      </c>
      <c r="B35" s="200"/>
      <c r="C35" s="200"/>
      <c r="D35" s="200"/>
      <c r="E35" s="200"/>
      <c r="F35" s="200"/>
      <c r="G35" s="200"/>
      <c r="H35" s="200"/>
      <c r="I35" s="200"/>
      <c r="J35" s="200"/>
      <c r="K35" s="200"/>
      <c r="L35" s="200"/>
      <c r="M35" s="200"/>
      <c r="N35" s="200"/>
      <c r="Q35" s="24"/>
    </row>
    <row r="36" spans="1:14" ht="15.75">
      <c r="A36" s="200"/>
      <c r="B36" s="200"/>
      <c r="C36" s="200"/>
      <c r="D36" s="200"/>
      <c r="E36" s="200"/>
      <c r="F36" s="200"/>
      <c r="G36" s="200"/>
      <c r="H36" s="200"/>
      <c r="I36" s="200"/>
      <c r="J36" s="200"/>
      <c r="K36" s="200"/>
      <c r="L36" s="200"/>
      <c r="M36" s="200"/>
      <c r="N36" s="200"/>
    </row>
    <row r="38" spans="4:12" ht="15.75">
      <c r="D38" s="178"/>
      <c r="L38" s="172"/>
    </row>
    <row r="40" spans="1:15" ht="15.75">
      <c r="A40" s="192"/>
      <c r="B40" s="203"/>
      <c r="C40" s="203"/>
      <c r="D40" s="203"/>
      <c r="E40" s="203"/>
      <c r="F40" s="203"/>
      <c r="G40" s="203"/>
      <c r="H40" s="203"/>
      <c r="I40" s="203"/>
      <c r="J40" s="204"/>
      <c r="K40" s="204"/>
      <c r="L40" s="204"/>
      <c r="M40" s="204"/>
      <c r="N40" s="204"/>
      <c r="O40" s="204"/>
    </row>
    <row r="41" spans="1:15" ht="15.75">
      <c r="A41" s="203"/>
      <c r="B41" s="203"/>
      <c r="C41" s="203"/>
      <c r="D41" s="203"/>
      <c r="E41" s="203"/>
      <c r="F41" s="203"/>
      <c r="G41" s="203"/>
      <c r="H41" s="203"/>
      <c r="I41" s="203"/>
      <c r="J41" s="204"/>
      <c r="K41" s="204"/>
      <c r="L41" s="204"/>
      <c r="M41" s="204"/>
      <c r="N41" s="204"/>
      <c r="O41" s="204"/>
    </row>
    <row r="42" spans="1:15" ht="15.75">
      <c r="A42" s="203"/>
      <c r="B42" s="203"/>
      <c r="C42" s="203"/>
      <c r="D42" s="203"/>
      <c r="E42" s="203"/>
      <c r="F42" s="203"/>
      <c r="G42" s="203"/>
      <c r="H42" s="203"/>
      <c r="I42" s="203"/>
      <c r="J42" s="204"/>
      <c r="K42" s="204"/>
      <c r="L42" s="204"/>
      <c r="M42" s="204"/>
      <c r="N42" s="204"/>
      <c r="O42" s="204"/>
    </row>
  </sheetData>
  <mergeCells count="3">
    <mergeCell ref="A3:O3"/>
    <mergeCell ref="A40:O42"/>
    <mergeCell ref="A35:N36"/>
  </mergeCells>
  <printOptions/>
  <pageMargins left="0.73" right="0.17" top="0.59" bottom="0.19" header="0.22" footer="0.5"/>
  <pageSetup horizontalDpi="600" verticalDpi="600" orientation="portrait" scale="73" r:id="rId1"/>
</worksheet>
</file>

<file path=xl/worksheets/sheet4.xml><?xml version="1.0" encoding="utf-8"?>
<worksheet xmlns="http://schemas.openxmlformats.org/spreadsheetml/2006/main" xmlns:r="http://schemas.openxmlformats.org/officeDocument/2006/relationships">
  <sheetPr codeName="Sheet4"/>
  <dimension ref="A1:O87"/>
  <sheetViews>
    <sheetView zoomScale="75" zoomScaleNormal="75" zoomScaleSheetLayoutView="75" workbookViewId="0" topLeftCell="A1">
      <selection activeCell="M75" sqref="M75"/>
    </sheetView>
  </sheetViews>
  <sheetFormatPr defaultColWidth="9.00390625" defaultRowHeight="14.25"/>
  <cols>
    <col min="1" max="1" width="3.00390625" style="32" customWidth="1"/>
    <col min="2" max="2" width="57.375" style="44" customWidth="1"/>
    <col min="3" max="3" width="18.875" style="69" customWidth="1"/>
    <col min="4" max="4" width="3.75390625" style="70" customWidth="1"/>
    <col min="5" max="5" width="16.50390625" style="69" customWidth="1"/>
    <col min="6" max="6" width="4.00390625" style="44" customWidth="1"/>
    <col min="7" max="7" width="8.00390625" style="44" hidden="1" customWidth="1"/>
    <col min="8" max="8" width="4.625" style="44" hidden="1" customWidth="1"/>
    <col min="9" max="9" width="11.125" style="44" hidden="1" customWidth="1"/>
    <col min="10" max="10" width="10.25390625" style="44" hidden="1" customWidth="1"/>
    <col min="11" max="11" width="8.00390625" style="44" hidden="1" customWidth="1"/>
    <col min="12" max="12" width="15.875" style="175" customWidth="1"/>
    <col min="13" max="200" width="8.00390625" style="44" customWidth="1"/>
    <col min="201" max="16384" width="8.00390625" style="32" customWidth="1"/>
  </cols>
  <sheetData>
    <row r="1" spans="1:5" ht="15.75">
      <c r="A1" s="30"/>
      <c r="B1" s="1" t="s">
        <v>134</v>
      </c>
      <c r="C1" s="31"/>
      <c r="D1" s="31"/>
      <c r="E1" s="31"/>
    </row>
    <row r="2" spans="1:5" ht="15.75">
      <c r="A2" s="30"/>
      <c r="B2" s="33" t="s">
        <v>29</v>
      </c>
      <c r="C2" s="31"/>
      <c r="D2" s="31"/>
      <c r="E2" s="31"/>
    </row>
    <row r="3" spans="1:5" ht="15.75">
      <c r="A3" s="30"/>
      <c r="B3" s="33" t="s">
        <v>153</v>
      </c>
      <c r="C3" s="32"/>
      <c r="D3" s="32"/>
      <c r="E3" s="32"/>
    </row>
    <row r="4" spans="1:5" ht="15.75">
      <c r="A4" s="30"/>
      <c r="B4" s="33"/>
      <c r="C4" s="10"/>
      <c r="D4" s="34"/>
      <c r="E4" s="85"/>
    </row>
    <row r="5" spans="1:5" ht="15.75">
      <c r="A5" s="30"/>
      <c r="B5" s="33"/>
      <c r="C5" s="99" t="s">
        <v>1</v>
      </c>
      <c r="D5" s="108"/>
      <c r="E5" s="109" t="s">
        <v>30</v>
      </c>
    </row>
    <row r="6" spans="1:5" ht="15.75">
      <c r="A6" s="30"/>
      <c r="B6" s="35"/>
      <c r="C6" s="99" t="s">
        <v>31</v>
      </c>
      <c r="D6" s="108"/>
      <c r="E6" s="109" t="s">
        <v>32</v>
      </c>
    </row>
    <row r="7" spans="1:5" ht="15.75">
      <c r="A7" s="30"/>
      <c r="B7" s="35"/>
      <c r="C7" s="99" t="s">
        <v>9</v>
      </c>
      <c r="D7" s="108"/>
      <c r="E7" s="99" t="s">
        <v>121</v>
      </c>
    </row>
    <row r="8" spans="1:5" ht="15.75">
      <c r="A8" s="30"/>
      <c r="B8" s="36"/>
      <c r="C8" s="110" t="s">
        <v>155</v>
      </c>
      <c r="D8" s="111"/>
      <c r="E8" s="112" t="s">
        <v>156</v>
      </c>
    </row>
    <row r="9" spans="1:5" ht="15.75">
      <c r="A9" s="30"/>
      <c r="B9" s="37"/>
      <c r="C9" s="113" t="s">
        <v>4</v>
      </c>
      <c r="D9" s="113"/>
      <c r="E9" s="113" t="s">
        <v>4</v>
      </c>
    </row>
    <row r="10" spans="1:5" ht="15.75">
      <c r="A10" s="30"/>
      <c r="B10" s="33" t="s">
        <v>33</v>
      </c>
      <c r="C10" s="38"/>
      <c r="D10" s="38"/>
      <c r="E10" s="39"/>
    </row>
    <row r="11" spans="1:5" ht="15.75">
      <c r="A11" s="30"/>
      <c r="B11" s="40" t="s">
        <v>96</v>
      </c>
      <c r="C11" s="41">
        <v>3281553</v>
      </c>
      <c r="D11" s="41"/>
      <c r="E11" s="105">
        <v>2543030</v>
      </c>
    </row>
    <row r="12" spans="1:5" ht="15.75" hidden="1">
      <c r="A12" s="30"/>
      <c r="B12" s="40" t="s">
        <v>34</v>
      </c>
      <c r="C12" s="41"/>
      <c r="D12" s="41"/>
      <c r="E12" s="41"/>
    </row>
    <row r="13" spans="1:5" ht="15.75">
      <c r="A13" s="30"/>
      <c r="B13" s="40"/>
      <c r="C13" s="42"/>
      <c r="D13" s="41"/>
      <c r="E13" s="42"/>
    </row>
    <row r="14" spans="1:5" ht="15.75">
      <c r="A14" s="30"/>
      <c r="B14" s="40"/>
      <c r="C14" s="41">
        <f>SUM(C11:C13)</f>
        <v>3281553</v>
      </c>
      <c r="D14" s="41"/>
      <c r="E14" s="41">
        <f>SUM(E11:E13)</f>
        <v>2543030</v>
      </c>
    </row>
    <row r="15" spans="1:5" ht="15.75">
      <c r="A15" s="30"/>
      <c r="B15" s="40"/>
      <c r="C15" s="41"/>
      <c r="D15" s="41"/>
      <c r="E15" s="41"/>
    </row>
    <row r="16" spans="1:5" ht="15.75">
      <c r="A16" s="30"/>
      <c r="B16" s="40" t="s">
        <v>35</v>
      </c>
      <c r="C16" s="41"/>
      <c r="D16" s="41"/>
      <c r="E16" s="41"/>
    </row>
    <row r="17" spans="1:5" ht="15.75" hidden="1">
      <c r="A17" s="30"/>
      <c r="B17" s="40" t="s">
        <v>36</v>
      </c>
      <c r="C17" s="43">
        <v>0</v>
      </c>
      <c r="D17" s="43"/>
      <c r="E17" s="43"/>
    </row>
    <row r="18" spans="1:5" ht="15.75" hidden="1">
      <c r="A18" s="30"/>
      <c r="B18" s="40" t="s">
        <v>37</v>
      </c>
      <c r="C18" s="43">
        <v>0</v>
      </c>
      <c r="D18" s="43"/>
      <c r="E18" s="43"/>
    </row>
    <row r="19" spans="1:5" ht="15.75">
      <c r="A19" s="30"/>
      <c r="B19" s="40" t="s">
        <v>85</v>
      </c>
      <c r="C19" s="43">
        <v>476216</v>
      </c>
      <c r="D19" s="43"/>
      <c r="E19" s="105">
        <v>328240</v>
      </c>
    </row>
    <row r="20" spans="1:5" ht="15.75">
      <c r="A20" s="30"/>
      <c r="B20" s="40" t="s">
        <v>140</v>
      </c>
      <c r="C20" s="43">
        <v>65904</v>
      </c>
      <c r="D20" s="43"/>
      <c r="E20" s="105">
        <v>34811</v>
      </c>
    </row>
    <row r="21" spans="1:5" ht="15.75" hidden="1">
      <c r="A21" s="30"/>
      <c r="B21" s="179" t="s">
        <v>144</v>
      </c>
      <c r="C21" s="43">
        <v>0</v>
      </c>
      <c r="D21" s="43"/>
      <c r="E21" s="105">
        <v>0</v>
      </c>
    </row>
    <row r="22" spans="1:5" ht="15.75">
      <c r="A22" s="30"/>
      <c r="B22" s="40" t="s">
        <v>38</v>
      </c>
      <c r="C22" s="43">
        <v>13634</v>
      </c>
      <c r="D22" s="43"/>
      <c r="E22" s="105">
        <v>11038</v>
      </c>
    </row>
    <row r="23" spans="1:5" ht="15.75">
      <c r="A23" s="30"/>
      <c r="B23" s="40" t="s">
        <v>39</v>
      </c>
      <c r="C23" s="43">
        <v>-129438</v>
      </c>
      <c r="D23" s="43"/>
      <c r="E23" s="105">
        <v>-181692</v>
      </c>
    </row>
    <row r="24" spans="1:5" ht="15.75">
      <c r="A24" s="30"/>
      <c r="B24" s="40" t="s">
        <v>138</v>
      </c>
      <c r="C24" s="45">
        <v>53523</v>
      </c>
      <c r="D24" s="43"/>
      <c r="E24" s="106">
        <v>53524</v>
      </c>
    </row>
    <row r="25" spans="1:5" ht="15.75" hidden="1">
      <c r="A25" s="30"/>
      <c r="B25" s="179" t="s">
        <v>145</v>
      </c>
      <c r="C25" s="45">
        <v>0</v>
      </c>
      <c r="D25" s="43"/>
      <c r="E25" s="106">
        <v>0</v>
      </c>
    </row>
    <row r="26" spans="1:5" ht="15.75">
      <c r="A26" s="30"/>
      <c r="B26" s="32"/>
      <c r="C26" s="43"/>
      <c r="D26" s="43"/>
      <c r="E26" s="128"/>
    </row>
    <row r="27" spans="1:5" ht="15.75">
      <c r="A27" s="30"/>
      <c r="B27" s="40" t="s">
        <v>40</v>
      </c>
      <c r="C27" s="43">
        <f>SUM(C14:C25)</f>
        <v>3761392</v>
      </c>
      <c r="D27" s="46"/>
      <c r="E27" s="43">
        <f>SUM(E14:E25)</f>
        <v>2788951</v>
      </c>
    </row>
    <row r="28" spans="1:5" ht="15.75">
      <c r="A28" s="30"/>
      <c r="B28" s="40"/>
      <c r="C28" s="43"/>
      <c r="D28" s="46"/>
      <c r="E28" s="43"/>
    </row>
    <row r="29" spans="1:5" ht="15.75">
      <c r="A29" s="30"/>
      <c r="B29" s="40" t="s">
        <v>81</v>
      </c>
      <c r="C29" s="43"/>
      <c r="D29" s="46"/>
      <c r="E29" s="43"/>
    </row>
    <row r="30" spans="1:6" ht="15.75">
      <c r="A30" s="30"/>
      <c r="B30" s="40" t="s">
        <v>15</v>
      </c>
      <c r="C30" s="43">
        <v>38526</v>
      </c>
      <c r="D30" s="43"/>
      <c r="E30" s="105">
        <v>996635</v>
      </c>
      <c r="F30" s="47"/>
    </row>
    <row r="31" spans="1:6" ht="15.75">
      <c r="A31" s="30"/>
      <c r="B31" s="40" t="s">
        <v>82</v>
      </c>
      <c r="C31" s="48">
        <v>1128865</v>
      </c>
      <c r="D31" s="49"/>
      <c r="E31" s="105">
        <v>-424570</v>
      </c>
      <c r="F31" s="47"/>
    </row>
    <row r="32" spans="1:6" ht="15.75">
      <c r="A32" s="30"/>
      <c r="B32" s="40" t="s">
        <v>83</v>
      </c>
      <c r="C32" s="50">
        <v>-696737</v>
      </c>
      <c r="D32" s="49"/>
      <c r="E32" s="106">
        <v>17961</v>
      </c>
      <c r="F32" s="47"/>
    </row>
    <row r="33" spans="1:6" ht="15.75">
      <c r="A33" s="30"/>
      <c r="B33" s="40"/>
      <c r="C33" s="48"/>
      <c r="D33" s="49"/>
      <c r="E33" s="48"/>
      <c r="F33" s="47"/>
    </row>
    <row r="34" spans="1:5" ht="15.75">
      <c r="A34" s="30"/>
      <c r="B34" s="51" t="s">
        <v>41</v>
      </c>
      <c r="C34" s="43">
        <f>SUM(C27:C32)</f>
        <v>4232046</v>
      </c>
      <c r="D34" s="43"/>
      <c r="E34" s="43">
        <f>SUM(E27:E32)</f>
        <v>3378977</v>
      </c>
    </row>
    <row r="35" spans="1:5" ht="15.75">
      <c r="A35" s="30"/>
      <c r="B35" s="51"/>
      <c r="C35" s="43"/>
      <c r="D35" s="43"/>
      <c r="E35" s="43"/>
    </row>
    <row r="36" spans="1:5" ht="15.75">
      <c r="A36" s="40"/>
      <c r="B36" s="52" t="s">
        <v>152</v>
      </c>
      <c r="C36" s="53">
        <v>-454552</v>
      </c>
      <c r="D36" s="53"/>
      <c r="E36" s="105">
        <v>-683415</v>
      </c>
    </row>
    <row r="37" spans="1:5" ht="15.75">
      <c r="A37" s="40"/>
      <c r="B37" s="52" t="s">
        <v>42</v>
      </c>
      <c r="C37" s="53">
        <v>-13634</v>
      </c>
      <c r="D37" s="53"/>
      <c r="E37" s="53">
        <v>-11038</v>
      </c>
    </row>
    <row r="38" spans="1:5" ht="15.75">
      <c r="A38" s="40"/>
      <c r="B38" s="52" t="s">
        <v>39</v>
      </c>
      <c r="C38" s="43">
        <v>129438</v>
      </c>
      <c r="D38" s="43"/>
      <c r="E38" s="43">
        <v>181692</v>
      </c>
    </row>
    <row r="39" spans="1:5" ht="15.75">
      <c r="A39" s="40"/>
      <c r="B39" s="51" t="s">
        <v>43</v>
      </c>
      <c r="C39" s="107">
        <f>SUM(C34:C38)</f>
        <v>3893298</v>
      </c>
      <c r="D39" s="46"/>
      <c r="E39" s="107">
        <f>SUM(E34:E38)</f>
        <v>2866216</v>
      </c>
    </row>
    <row r="40" spans="1:5" ht="15.75">
      <c r="A40" s="40"/>
      <c r="B40" s="51"/>
      <c r="C40" s="43"/>
      <c r="D40" s="43"/>
      <c r="E40" s="43"/>
    </row>
    <row r="41" spans="1:10" ht="15.75">
      <c r="A41" s="30"/>
      <c r="B41" s="33" t="s">
        <v>44</v>
      </c>
      <c r="C41" s="43"/>
      <c r="D41" s="43"/>
      <c r="E41" s="43"/>
      <c r="G41" s="54" t="s">
        <v>45</v>
      </c>
      <c r="H41" s="55"/>
      <c r="I41" s="55"/>
      <c r="J41" s="55"/>
    </row>
    <row r="42" spans="1:10" ht="15.75" hidden="1">
      <c r="A42" s="30"/>
      <c r="B42" s="56" t="s">
        <v>39</v>
      </c>
      <c r="C42" s="43"/>
      <c r="D42" s="43"/>
      <c r="E42" s="43">
        <f>-E26</f>
        <v>0</v>
      </c>
      <c r="G42" s="55"/>
      <c r="H42" s="55"/>
      <c r="I42" s="55"/>
      <c r="J42" s="55"/>
    </row>
    <row r="43" spans="1:10" ht="15.75">
      <c r="A43" s="30"/>
      <c r="B43" s="56" t="s">
        <v>84</v>
      </c>
      <c r="C43" s="43">
        <v>0</v>
      </c>
      <c r="D43" s="43"/>
      <c r="E43" s="105">
        <v>10000</v>
      </c>
      <c r="G43" s="55"/>
      <c r="H43" s="55"/>
      <c r="I43" s="55"/>
      <c r="J43" s="55"/>
    </row>
    <row r="44" spans="1:10" ht="15.75">
      <c r="A44" s="30"/>
      <c r="B44" s="40" t="s">
        <v>46</v>
      </c>
      <c r="C44" s="43">
        <v>-2564805</v>
      </c>
      <c r="D44" s="43"/>
      <c r="E44" s="105">
        <v>-632640</v>
      </c>
      <c r="G44" s="55" t="s">
        <v>47</v>
      </c>
      <c r="I44" s="55"/>
      <c r="J44" s="57">
        <v>4680560</v>
      </c>
    </row>
    <row r="45" spans="1:10" ht="15.75">
      <c r="A45" s="30"/>
      <c r="B45" s="40" t="s">
        <v>141</v>
      </c>
      <c r="C45" s="43">
        <v>-181202</v>
      </c>
      <c r="D45" s="43"/>
      <c r="E45" s="43">
        <v>-776838</v>
      </c>
      <c r="G45" s="55" t="s">
        <v>48</v>
      </c>
      <c r="I45" s="55"/>
      <c r="J45" s="57">
        <v>-1830146</v>
      </c>
    </row>
    <row r="46" spans="1:10" ht="15.75" hidden="1">
      <c r="A46" s="30"/>
      <c r="B46" s="40" t="s">
        <v>49</v>
      </c>
      <c r="C46" s="43"/>
      <c r="D46" s="43"/>
      <c r="E46" s="43"/>
      <c r="G46" s="55" t="s">
        <v>50</v>
      </c>
      <c r="I46" s="55"/>
      <c r="J46" s="58">
        <v>-3534991</v>
      </c>
    </row>
    <row r="47" spans="1:10" ht="15.75" hidden="1">
      <c r="A47" s="30"/>
      <c r="B47" s="40" t="s">
        <v>51</v>
      </c>
      <c r="C47" s="43"/>
      <c r="D47" s="43"/>
      <c r="E47" s="43">
        <v>0</v>
      </c>
      <c r="G47" s="55"/>
      <c r="I47" s="55"/>
      <c r="J47" s="59"/>
    </row>
    <row r="48" spans="1:10" ht="15.75">
      <c r="A48" s="30"/>
      <c r="B48" s="40"/>
      <c r="C48" s="43"/>
      <c r="D48" s="43"/>
      <c r="E48" s="43"/>
      <c r="G48" s="55"/>
      <c r="I48" s="55"/>
      <c r="J48" s="59"/>
    </row>
    <row r="49" spans="1:10" ht="15.75">
      <c r="A49" s="30"/>
      <c r="B49" s="51" t="s">
        <v>123</v>
      </c>
      <c r="C49" s="107">
        <f>SUM(C42:C47)</f>
        <v>-2746007</v>
      </c>
      <c r="D49" s="46"/>
      <c r="E49" s="107">
        <f>SUM(E42:E47)</f>
        <v>-1399478</v>
      </c>
      <c r="G49" s="55" t="s">
        <v>52</v>
      </c>
      <c r="I49" s="55"/>
      <c r="J49" s="58">
        <v>-1106737</v>
      </c>
    </row>
    <row r="50" spans="1:10" ht="15.75">
      <c r="A50" s="30"/>
      <c r="B50" s="40"/>
      <c r="C50" s="43"/>
      <c r="D50" s="43"/>
      <c r="E50" s="43"/>
      <c r="G50" s="55" t="s">
        <v>53</v>
      </c>
      <c r="I50" s="55"/>
      <c r="J50" s="57">
        <f>SUM(J49:J49)</f>
        <v>-1106737</v>
      </c>
    </row>
    <row r="51" spans="1:10" ht="15.75">
      <c r="A51" s="30"/>
      <c r="B51" s="33" t="s">
        <v>54</v>
      </c>
      <c r="C51" s="43"/>
      <c r="D51" s="43"/>
      <c r="E51" s="43"/>
      <c r="G51" s="55" t="s">
        <v>55</v>
      </c>
      <c r="I51" s="55"/>
      <c r="J51" s="58">
        <v>2636293</v>
      </c>
    </row>
    <row r="52" spans="1:10" ht="16.5" hidden="1" thickBot="1">
      <c r="A52" s="30"/>
      <c r="B52" s="180" t="s">
        <v>56</v>
      </c>
      <c r="C52" s="43">
        <v>0</v>
      </c>
      <c r="D52" s="43"/>
      <c r="E52" s="105">
        <v>0</v>
      </c>
      <c r="G52" s="55" t="s">
        <v>57</v>
      </c>
      <c r="I52" s="55"/>
      <c r="J52" s="61">
        <f>SUM(J50:J51)</f>
        <v>1529556</v>
      </c>
    </row>
    <row r="53" spans="1:10" ht="15.75">
      <c r="A53" s="30"/>
      <c r="B53" s="56" t="s">
        <v>58</v>
      </c>
      <c r="C53" s="43">
        <v>0</v>
      </c>
      <c r="D53" s="86"/>
      <c r="E53" s="43">
        <v>0</v>
      </c>
      <c r="G53" s="55"/>
      <c r="I53" s="55"/>
      <c r="J53" s="57"/>
    </row>
    <row r="54" spans="1:10" ht="15.75" hidden="1">
      <c r="A54" s="30"/>
      <c r="B54" s="180" t="s">
        <v>130</v>
      </c>
      <c r="C54" s="43">
        <v>0</v>
      </c>
      <c r="D54" s="86"/>
      <c r="E54" s="105">
        <v>0</v>
      </c>
      <c r="G54" s="55"/>
      <c r="I54" s="55"/>
      <c r="J54" s="57"/>
    </row>
    <row r="55" spans="1:12" ht="16.5" customHeight="1">
      <c r="A55" s="30"/>
      <c r="B55" s="56" t="s">
        <v>114</v>
      </c>
      <c r="C55" s="177">
        <f>-140536-1</f>
        <v>-140537</v>
      </c>
      <c r="D55" s="43"/>
      <c r="E55" s="105">
        <v>-91398</v>
      </c>
      <c r="J55" s="59"/>
      <c r="L55" s="139"/>
    </row>
    <row r="56" spans="1:10" ht="16.5" customHeight="1">
      <c r="A56" s="30"/>
      <c r="B56" s="56" t="s">
        <v>59</v>
      </c>
      <c r="C56" s="43">
        <v>0</v>
      </c>
      <c r="D56" s="43"/>
      <c r="E56" s="43">
        <v>0</v>
      </c>
      <c r="J56" s="59"/>
    </row>
    <row r="57" spans="1:10" ht="16.5" customHeight="1">
      <c r="A57" s="30"/>
      <c r="B57" s="56" t="s">
        <v>60</v>
      </c>
      <c r="C57" s="43">
        <v>0</v>
      </c>
      <c r="D57" s="43"/>
      <c r="E57" s="43">
        <v>0</v>
      </c>
      <c r="J57" s="59"/>
    </row>
    <row r="58" spans="1:10" ht="16.5" customHeight="1">
      <c r="A58" s="30"/>
      <c r="B58" s="56" t="s">
        <v>146</v>
      </c>
      <c r="C58" s="43">
        <f>268603+1</f>
        <v>268604</v>
      </c>
      <c r="D58" s="43"/>
      <c r="E58" s="43">
        <v>0</v>
      </c>
      <c r="J58" s="59"/>
    </row>
    <row r="59" spans="1:10" ht="16.5" customHeight="1">
      <c r="A59" s="30"/>
      <c r="B59" s="56" t="s">
        <v>139</v>
      </c>
      <c r="C59" s="43">
        <v>-1920000</v>
      </c>
      <c r="D59" s="43"/>
      <c r="E59" s="43">
        <v>-1586400</v>
      </c>
      <c r="J59" s="59"/>
    </row>
    <row r="60" spans="1:10" ht="16.5" customHeight="1">
      <c r="A60" s="30"/>
      <c r="B60" s="40"/>
      <c r="C60" s="43"/>
      <c r="D60" s="43"/>
      <c r="E60" s="43"/>
      <c r="J60" s="59"/>
    </row>
    <row r="61" spans="1:10" ht="16.5" customHeight="1">
      <c r="A61" s="30"/>
      <c r="B61" s="51" t="s">
        <v>124</v>
      </c>
      <c r="C61" s="107">
        <f>SUM(C52:C60)</f>
        <v>-1791933</v>
      </c>
      <c r="D61" s="46"/>
      <c r="E61" s="107">
        <f>SUM(E52:E60)</f>
        <v>-1677798</v>
      </c>
      <c r="J61" s="59"/>
    </row>
    <row r="62" spans="1:10" ht="15.75">
      <c r="A62" s="30"/>
      <c r="B62" s="51"/>
      <c r="C62" s="46"/>
      <c r="D62" s="46"/>
      <c r="E62" s="46"/>
      <c r="J62" s="59"/>
    </row>
    <row r="63" spans="1:10" ht="15.75">
      <c r="A63" s="40"/>
      <c r="C63" s="62"/>
      <c r="D63" s="63"/>
      <c r="E63" s="62"/>
      <c r="J63" s="59"/>
    </row>
    <row r="64" spans="1:10" ht="15.75">
      <c r="A64" s="40"/>
      <c r="B64" s="56" t="s">
        <v>115</v>
      </c>
      <c r="C64" s="62">
        <f>C39+C49+C61</f>
        <v>-644642</v>
      </c>
      <c r="D64" s="63"/>
      <c r="E64" s="62">
        <f>E39+E49+E61</f>
        <v>-211060</v>
      </c>
      <c r="J64" s="59"/>
    </row>
    <row r="65" spans="1:10" ht="15.75">
      <c r="A65" s="40"/>
      <c r="B65" s="52"/>
      <c r="C65" s="87"/>
      <c r="D65" s="88"/>
      <c r="E65" s="87"/>
      <c r="J65" s="59"/>
    </row>
    <row r="66" spans="1:10" ht="15.75">
      <c r="A66" s="40"/>
      <c r="B66" s="52" t="s">
        <v>116</v>
      </c>
      <c r="C66" s="41">
        <v>5712256</v>
      </c>
      <c r="D66" s="41"/>
      <c r="E66" s="105">
        <v>6202413</v>
      </c>
      <c r="J66" s="52"/>
    </row>
    <row r="67" spans="1:10" ht="15.75">
      <c r="A67" s="40"/>
      <c r="B67" s="52"/>
      <c r="C67" s="41"/>
      <c r="D67" s="41"/>
      <c r="E67" s="41"/>
      <c r="J67" s="52"/>
    </row>
    <row r="68" spans="1:5" ht="16.5" thickBot="1">
      <c r="A68" s="40"/>
      <c r="B68" s="51"/>
      <c r="C68" s="103">
        <f>SUM(C63:C66)</f>
        <v>5067614</v>
      </c>
      <c r="D68" s="46"/>
      <c r="E68" s="103">
        <f>SUM(E63:E66)</f>
        <v>5991353</v>
      </c>
    </row>
    <row r="69" spans="1:5" ht="16.5" thickTop="1">
      <c r="A69" s="40"/>
      <c r="B69" s="51"/>
      <c r="C69" s="41"/>
      <c r="D69" s="41"/>
      <c r="E69" s="41"/>
    </row>
    <row r="70" spans="1:5" ht="15.75">
      <c r="A70" s="30"/>
      <c r="B70" s="60"/>
      <c r="C70" s="41"/>
      <c r="D70" s="41"/>
      <c r="E70" s="41"/>
    </row>
    <row r="71" spans="1:5" ht="15.75">
      <c r="A71" s="30"/>
      <c r="B71" s="64" t="s">
        <v>61</v>
      </c>
      <c r="C71" s="65"/>
      <c r="D71" s="65"/>
      <c r="E71" s="65"/>
    </row>
    <row r="72" spans="1:5" ht="15.75">
      <c r="A72" s="30"/>
      <c r="B72" s="40" t="s">
        <v>62</v>
      </c>
      <c r="C72" s="173"/>
      <c r="D72" s="65"/>
      <c r="E72" s="65"/>
    </row>
    <row r="73" spans="1:5" ht="15.75">
      <c r="A73" s="30"/>
      <c r="B73" s="40" t="s">
        <v>63</v>
      </c>
      <c r="C73" s="43">
        <v>3500000</v>
      </c>
      <c r="D73" s="43"/>
      <c r="E73" s="105">
        <v>4600000</v>
      </c>
    </row>
    <row r="74" spans="1:5" ht="15.75">
      <c r="A74" s="30"/>
      <c r="B74" s="40" t="s">
        <v>64</v>
      </c>
      <c r="C74" s="43">
        <v>1567613.57</v>
      </c>
      <c r="D74" s="43"/>
      <c r="E74" s="105">
        <v>1391353</v>
      </c>
    </row>
    <row r="75" spans="1:6" ht="15.75">
      <c r="A75" s="30"/>
      <c r="B75" s="40" t="s">
        <v>86</v>
      </c>
      <c r="C75" s="129">
        <v>0</v>
      </c>
      <c r="D75" s="65"/>
      <c r="E75" s="106">
        <v>0</v>
      </c>
      <c r="F75" s="66"/>
    </row>
    <row r="76" spans="1:6" ht="16.5" thickBot="1">
      <c r="A76" s="30"/>
      <c r="B76" s="40"/>
      <c r="C76" s="104">
        <f>SUM(C73:C75)</f>
        <v>5067613.57</v>
      </c>
      <c r="D76" s="67"/>
      <c r="E76" s="104">
        <f>SUM(E73:E75)</f>
        <v>5991353</v>
      </c>
      <c r="F76" s="68"/>
    </row>
    <row r="77" spans="1:6" ht="16.5" thickTop="1">
      <c r="A77" s="30"/>
      <c r="B77" s="40"/>
      <c r="C77" s="43"/>
      <c r="D77" s="67"/>
      <c r="E77" s="43"/>
      <c r="F77" s="68"/>
    </row>
    <row r="78" spans="1:15" ht="31.5" customHeight="1">
      <c r="A78" s="30"/>
      <c r="B78" s="201" t="s">
        <v>151</v>
      </c>
      <c r="C78" s="200"/>
      <c r="D78" s="200"/>
      <c r="E78" s="200"/>
      <c r="F78" s="130"/>
      <c r="G78" s="130"/>
      <c r="H78" s="130"/>
      <c r="I78" s="130"/>
      <c r="J78" s="130"/>
      <c r="K78" s="130"/>
      <c r="L78" s="176"/>
      <c r="M78" s="130"/>
      <c r="N78" s="130"/>
      <c r="O78" s="130"/>
    </row>
    <row r="79" spans="1:15" ht="15.75">
      <c r="A79" s="30"/>
      <c r="B79" s="200"/>
      <c r="C79" s="200"/>
      <c r="D79" s="200"/>
      <c r="E79" s="200"/>
      <c r="F79" s="130"/>
      <c r="G79" s="130"/>
      <c r="H79" s="130"/>
      <c r="I79" s="130"/>
      <c r="J79" s="130"/>
      <c r="K79" s="130"/>
      <c r="L79" s="176"/>
      <c r="M79" s="130"/>
      <c r="N79" s="130"/>
      <c r="O79" s="130"/>
    </row>
    <row r="80" spans="1:10" ht="15.75">
      <c r="A80" s="205"/>
      <c r="B80" s="203"/>
      <c r="C80" s="203"/>
      <c r="D80" s="203"/>
      <c r="E80" s="203"/>
      <c r="F80" s="203"/>
      <c r="G80" s="203"/>
      <c r="H80" s="203"/>
      <c r="I80" s="203"/>
      <c r="J80" s="203"/>
    </row>
    <row r="81" spans="1:10" ht="15.75">
      <c r="A81" s="203"/>
      <c r="B81" s="203"/>
      <c r="C81" s="203"/>
      <c r="D81" s="203"/>
      <c r="E81" s="203"/>
      <c r="F81" s="203"/>
      <c r="G81" s="203"/>
      <c r="H81" s="203"/>
      <c r="I81" s="203"/>
      <c r="J81" s="203"/>
    </row>
    <row r="82" spans="1:10" ht="15.75">
      <c r="A82" s="102"/>
      <c r="B82" s="102"/>
      <c r="C82" s="188"/>
      <c r="D82" s="102"/>
      <c r="E82" s="102"/>
      <c r="F82" s="102"/>
      <c r="G82" s="102"/>
      <c r="H82" s="102"/>
      <c r="I82" s="102"/>
      <c r="J82" s="102"/>
    </row>
    <row r="83" spans="1:9" ht="15.75">
      <c r="A83" s="192" t="s">
        <v>128</v>
      </c>
      <c r="B83" s="203"/>
      <c r="C83" s="203"/>
      <c r="D83" s="203"/>
      <c r="E83" s="203"/>
      <c r="F83" s="203"/>
      <c r="G83" s="203"/>
      <c r="H83" s="203"/>
      <c r="I83" s="203"/>
    </row>
    <row r="84" spans="1:9" ht="15.75">
      <c r="A84" s="203"/>
      <c r="B84" s="203"/>
      <c r="C84" s="203"/>
      <c r="D84" s="203"/>
      <c r="E84" s="203"/>
      <c r="F84" s="203"/>
      <c r="G84" s="203"/>
      <c r="H84" s="203"/>
      <c r="I84" s="203"/>
    </row>
    <row r="85" spans="1:9" ht="15.75">
      <c r="A85" s="203"/>
      <c r="B85" s="203"/>
      <c r="C85" s="203"/>
      <c r="D85" s="203"/>
      <c r="E85" s="203"/>
      <c r="F85" s="203"/>
      <c r="G85" s="203"/>
      <c r="H85" s="203"/>
      <c r="I85" s="203"/>
    </row>
    <row r="86" ht="15.75">
      <c r="C86" s="174"/>
    </row>
    <row r="87" ht="15.75">
      <c r="C87" s="174"/>
    </row>
  </sheetData>
  <mergeCells count="3">
    <mergeCell ref="A83:I85"/>
    <mergeCell ref="A80:J81"/>
    <mergeCell ref="B78:E79"/>
  </mergeCells>
  <printOptions/>
  <pageMargins left="0.98" right="0.18" top="0.55" bottom="0.22" header="0.17" footer="0.17"/>
  <pageSetup horizontalDpi="600" verticalDpi="600" orientation="portrait"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slong</cp:lastModifiedBy>
  <cp:lastPrinted>2009-05-26T10:47:09Z</cp:lastPrinted>
  <dcterms:created xsi:type="dcterms:W3CDTF">2005-11-21T03:06:23Z</dcterms:created>
  <dcterms:modified xsi:type="dcterms:W3CDTF">2009-05-26T10:48:39Z</dcterms:modified>
  <cp:category/>
  <cp:version/>
  <cp:contentType/>
  <cp:contentStatus/>
</cp:coreProperties>
</file>